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7955" windowHeight="9480" activeTab="9"/>
  </bookViews>
  <sheets>
    <sheet name="PK 0" sheetId="1" r:id="rId1"/>
    <sheet name="PK07" sheetId="2" r:id="rId2"/>
    <sheet name="PK08" sheetId="3" r:id="rId3"/>
    <sheet name="PK06" sheetId="4" r:id="rId4"/>
    <sheet name="PK 05" sheetId="5" r:id="rId5"/>
    <sheet name="PK04" sheetId="6" r:id="rId6"/>
    <sheet name="PK 03" sheetId="7" r:id="rId7"/>
    <sheet name="PK 02" sheetId="8" r:id="rId8"/>
    <sheet name="PK 01" sheetId="9" r:id="rId9"/>
    <sheet name="NPL-VN" sheetId="10" r:id="rId10"/>
    <sheet name="XL4Poppy" sheetId="11" state="hidden" r:id="rId11"/>
  </sheets>
  <externalReferences>
    <externalReference r:id="rId14"/>
    <externalReference r:id="rId15"/>
  </externalReferences>
  <definedNames>
    <definedName name="_Fill" localSheetId="10" hidden="1">#REF!</definedName>
    <definedName name="_Fill" hidden="1">#REF!</definedName>
    <definedName name="Bust">'XL4Poppy'!$C$31</definedName>
    <definedName name="Cheá_ñoä">#REF!</definedName>
    <definedName name="Chôø_vieäc">#REF!</definedName>
    <definedName name="Chuû_nhaät">#REF!</definedName>
    <definedName name="Continue">'XL4Poppy'!$C$9</definedName>
    <definedName name="Document_array" localSheetId="10">{"?????","DINH MUC XUAT.xls","PKien HD 02.xls"}</definedName>
    <definedName name="Documents_array">'XL4Poppy'!$B$1:$B$16</definedName>
    <definedName name="Hello">'XL4Poppy'!$A$15</definedName>
    <definedName name="Hoã_trôï_thueâ_nhaø">#REF!</definedName>
    <definedName name="Hoï_Vaø_Teân">#REF!</definedName>
    <definedName name="Khaáu_tröø_löông">#REF!</definedName>
    <definedName name="Kyù_teân">#REF!</definedName>
    <definedName name="Löông_CB">#REF!</definedName>
    <definedName name="MakeIt">'XL4Poppy'!$A$26</definedName>
    <definedName name="Morning">'XL4Poppy'!$C$39</definedName>
    <definedName name="Ngaøy_coâng">#REF!</definedName>
    <definedName name="Phuï_caáp_tr.nhieäm">#REF!</definedName>
    <definedName name="Poppy">'XL4Poppy'!$C$27</definedName>
    <definedName name="_xlnm.Print_Area" localSheetId="10">'XL4Poppy'!$C$4</definedName>
    <definedName name="_xlnm.Print_Area" localSheetId="10">'XL4Poppy'!$C$4</definedName>
    <definedName name="_xlnm.Print_Titles">$5:$6</definedName>
    <definedName name="Saûn_phaåm">#REF!</definedName>
    <definedName name="sccr">#REF!</definedName>
    <definedName name="scdt">#REF!</definedName>
    <definedName name="STT">#REF!</definedName>
    <definedName name="Taêng_ca__buoåi">#REF!</definedName>
    <definedName name="Thöïc_nhaän">#REF!</definedName>
    <definedName name="Tieàn_löông">#REF!</definedName>
    <definedName name="Toång_löông">#REF!</definedName>
    <definedName name="Trôï_caáp__tieàn_côm">#REF!</definedName>
  </definedNames>
  <calcPr fullCalcOnLoad="1"/>
</workbook>
</file>

<file path=xl/sharedStrings.xml><?xml version="1.0" encoding="utf-8"?>
<sst xmlns="http://schemas.openxmlformats.org/spreadsheetml/2006/main" count="809" uniqueCount="322">
  <si>
    <t>PHUÏ KIEÄN</t>
  </si>
  <si>
    <t>Beân A</t>
  </si>
  <si>
    <t>Ñòa chæ</t>
  </si>
  <si>
    <t>Ñieän thoaïi</t>
  </si>
  <si>
    <t>Ñaïi dieän</t>
  </si>
  <si>
    <t>Beân B</t>
  </si>
  <si>
    <t>Maõ 
NPL</t>
  </si>
  <si>
    <t>TEÂN NGUYEÂN PHUÏ LIEÄU</t>
  </si>
  <si>
    <t>MAÕ HS</t>
  </si>
  <si>
    <t>ÑVT</t>
  </si>
  <si>
    <t>ÑÒNH MÖÙC</t>
  </si>
  <si>
    <t>TÆ LEÄ %
HAO HUÏT</t>
  </si>
  <si>
    <t>TOÅNG NHU CAÀU</t>
  </si>
  <si>
    <t>ÑÔN GIAÙ
(USD)</t>
  </si>
  <si>
    <t>TRÒ GIAÙ
(USD)</t>
  </si>
  <si>
    <t>ÑAÏI DIEÄN BEÂN B</t>
  </si>
  <si>
    <t>ÑAÏI DIEÄN BEÂN A</t>
  </si>
  <si>
    <r>
      <t>ÑIEÀU 5</t>
    </r>
    <r>
      <rPr>
        <b/>
        <sz val="12"/>
        <rFont val="VNI-Times"/>
        <family val="0"/>
      </rPr>
      <t xml:space="preserve">: </t>
    </r>
    <r>
      <rPr>
        <b/>
        <sz val="11"/>
        <rFont val="VNI-Times"/>
        <family val="0"/>
      </rPr>
      <t>ÑIEÀU KHOAÛN CHUNG</t>
    </r>
  </si>
  <si>
    <t>:  Loâ B5-B8, KCN Việt  Hương 2, Huyện Bến Caùt, Bình Döông, Vieät Nam</t>
  </si>
  <si>
    <t>: (848) 0650 579086</t>
  </si>
  <si>
    <t>Fax: (848) 0650 579088</t>
  </si>
  <si>
    <r>
      <t>:</t>
    </r>
    <r>
      <rPr>
        <b/>
        <sz val="12"/>
        <rFont val="VNI-Times"/>
        <family val="0"/>
      </rPr>
      <t xml:space="preserve"> CTY TNHH VIỆT LONG                   (Beân nhaän gia coâng)</t>
    </r>
  </si>
  <si>
    <t>M2</t>
  </si>
  <si>
    <t>VIET LONG CO., LTD</t>
  </si>
  <si>
    <t xml:space="preserve">   gia coâng.</t>
  </si>
  <si>
    <t>- Beân A cam keát chòu traùch nhieäm veà ñònh möùc vaø vieäc söû duïng nguyeân phuï lieäu treân vaøo ñuùng muïc ñích</t>
  </si>
  <si>
    <t xml:space="preserve">  hôïp ñoàng  khoâng thay ñoåi vaø coù giaù trò ñoái vôùi phuï kieän naøy.</t>
  </si>
  <si>
    <t>- Phuï kieän ñöôïc laäp thaønh 4 baûn baèng tieáng Vieät , moãi beân giöõ 2 baûn vaø coù giaù trò phaùp lyù nhö nhau ñeán</t>
  </si>
  <si>
    <t>N01</t>
  </si>
  <si>
    <t>044</t>
  </si>
  <si>
    <t>01-PK-PRO</t>
  </si>
  <si>
    <t>Ngaøy 30/3/2008</t>
  </si>
  <si>
    <t xml:space="preserve"> THEO HÑ  SOÁ 02-08/VL-PRO        ngaøy 20/03/2008</t>
  </si>
  <si>
    <r>
      <t xml:space="preserve">   Hoâm nay ngaøy 30</t>
    </r>
    <r>
      <rPr>
        <sz val="12"/>
        <color indexed="12"/>
        <rFont val="VNI-Times"/>
        <family val="0"/>
      </rPr>
      <t>/3/2008</t>
    </r>
    <r>
      <rPr>
        <sz val="12"/>
        <rFont val="VNI-Times"/>
        <family val="0"/>
      </rPr>
      <t>, hai beân thoûa thuaän kyù phuï kieän  01  thuoäc hôïp ñoàng 02-08/VL-PRO</t>
    </r>
  </si>
  <si>
    <t>veà vieäc bổ sung thaønh phaàn nguyeân phuï lieäu Giả da PU theo caùc chi tiết sau:</t>
  </si>
  <si>
    <t>Giả da PU</t>
  </si>
  <si>
    <t>- Phuï kieän naøy laø moät phaàn khoâng taùch rôøi hôïp ñoàng soá :  02-08/VL-PRO,  caùc ñieàu khoaûn khaùc trong</t>
  </si>
  <si>
    <t xml:space="preserve">  ngaøy 20/03/2009</t>
  </si>
  <si>
    <r>
      <t xml:space="preserve">: </t>
    </r>
    <r>
      <rPr>
        <b/>
        <sz val="12"/>
        <rFont val="VNI-Times"/>
        <family val="0"/>
      </rPr>
      <t>PROMOTEX INTERNATIONAL GROUP Inc   (Beân ñaët gia coâng)</t>
    </r>
  </si>
  <si>
    <t xml:space="preserve">: Unit D, 6/F Central Mark II, 305 – 313 Queens Road,  Central, Sheung Wan, </t>
  </si>
  <si>
    <t xml:space="preserve">  Hong Kong</t>
  </si>
  <si>
    <t>PROMOTEX INTERNATIONAL GROUP Inc</t>
  </si>
  <si>
    <t>Ñieàu 1:</t>
  </si>
  <si>
    <t>Ñieàu 2:</t>
  </si>
  <si>
    <t>Ñieàu 3:</t>
  </si>
  <si>
    <t>khaùc trong hôïp ñoàng khoâng thay ñoåi vaø coù giaù trò ñoái vôùi phuï kieän naøy.</t>
  </si>
  <si>
    <t xml:space="preserve">Phuï kieän ñöôïc laäp thaønh 4 baûn baèng tieáng Vieät , moãi beân giöõ 2 baûn vaø coù giaù trò phaùp lyù  </t>
  </si>
  <si>
    <t>02-PK-PRO</t>
  </si>
  <si>
    <r>
      <t xml:space="preserve">       Hoâm nay ngaøy 30</t>
    </r>
    <r>
      <rPr>
        <sz val="12"/>
        <color indexed="12"/>
        <rFont val="VNI-Times"/>
        <family val="0"/>
      </rPr>
      <t>/3/2008</t>
    </r>
    <r>
      <rPr>
        <sz val="12"/>
        <rFont val="VNI-Times"/>
        <family val="0"/>
      </rPr>
      <t>, hai beân thoûa thuaän kyù phuï kieän  02  thuoäc hôïp ñoàng 02-08/VL-PRO</t>
    </r>
  </si>
  <si>
    <r>
      <t>ngaøy 28</t>
    </r>
    <r>
      <rPr>
        <sz val="12"/>
        <color indexed="12"/>
        <rFont val="VNI-Times"/>
        <family val="0"/>
      </rPr>
      <t>/3/2008</t>
    </r>
    <r>
      <rPr>
        <sz val="12"/>
        <rFont val="VNI-Times"/>
        <family val="0"/>
      </rPr>
      <t xml:space="preserve">  theo caùc chi tieát sau:</t>
    </r>
  </si>
  <si>
    <t>STT</t>
  </si>
  <si>
    <t>ÑV TÍNH</t>
  </si>
  <si>
    <t>Soá löôïng</t>
  </si>
  <si>
    <t>ÑÔN GIAÙ (USD)</t>
  </si>
  <si>
    <t>TRÒ GIAÙ        (USD)</t>
  </si>
  <si>
    <t>Vaûi chính caùc loaïi</t>
  </si>
  <si>
    <t>Yard</t>
  </si>
  <si>
    <t xml:space="preserve">Giaû da PU  </t>
  </si>
  <si>
    <t>Caùi</t>
  </si>
  <si>
    <t>TOÅNG COÄNG</t>
  </si>
  <si>
    <t>Daây keùo</t>
  </si>
  <si>
    <t>Teân, soá löông, ñôn gia, trò giaù  nguyeân phuï lieäu chuyeån tieáp nhö sau:</t>
  </si>
  <si>
    <t>77% Cotton 22% Polyester 1% Spandex,  Khoå 54/55"</t>
  </si>
  <si>
    <t>Beân B cung caáp nguyeân phuï lieäu neâu treân ñeå  gia coâng quaàn nam nöõ caùc loïai xuaát khaåu</t>
  </si>
  <si>
    <r>
      <t>veà vieäc ñaêng kyù nhaäp chuyeån tieáp</t>
    </r>
    <r>
      <rPr>
        <sz val="12"/>
        <color indexed="12"/>
        <rFont val="VNI-Times"/>
        <family val="0"/>
      </rPr>
      <t xml:space="preserve"> Nguyeân phuï lieäu may </t>
    </r>
    <r>
      <rPr>
        <sz val="12"/>
        <rFont val="VNI-Times"/>
        <family val="0"/>
      </rPr>
      <t>theo thoûa thuaän 3 beân soá:  01/PRO-DH-VL</t>
    </r>
  </si>
  <si>
    <r>
      <t>TNHH Vieät Long  (2 ñôn vò gia coâng cuøng ñoái taùc)</t>
    </r>
    <r>
      <rPr>
        <sz val="12"/>
        <color indexed="12"/>
        <rFont val="VNI-Times"/>
        <family val="0"/>
      </rPr>
      <t xml:space="preserve">, </t>
    </r>
    <r>
      <rPr>
        <sz val="12"/>
        <rFont val="VNI-Times"/>
        <family val="0"/>
      </rPr>
      <t>ngaøy 28/3/2008.</t>
    </r>
  </si>
  <si>
    <r>
      <t xml:space="preserve">Beân A (Vieät Long) seõ tieáp nhaän soâ nguyeân phu  lieäu neâu treân theo thoûa thuaän 3 beân soá: </t>
    </r>
  </si>
  <si>
    <t xml:space="preserve">01/PRO-DH-VL kyù giöõa  Promotex International Group Inc, Cty TNHH TM-SX Ñaïi Hoøang vaø Cty </t>
  </si>
  <si>
    <t>nhö nhau ñeán  ngaøy 20/03/2009</t>
  </si>
  <si>
    <r>
      <t>Vaø soá NPL naøy ñöôïc beân A tieáp nhaän  töø  hôïp ñoàng  gia coâng soá :</t>
    </r>
    <r>
      <rPr>
        <b/>
        <sz val="12"/>
        <color indexed="12"/>
        <rFont val="VNI-Times"/>
        <family val="0"/>
      </rPr>
      <t xml:space="preserve"> 01/DH-PT/2007  </t>
    </r>
    <r>
      <rPr>
        <sz val="12"/>
        <color indexed="12"/>
        <rFont val="VNI-Times"/>
        <family val="0"/>
      </rPr>
      <t>ngaøy</t>
    </r>
  </si>
  <si>
    <r>
      <t xml:space="preserve">29/12/2007 kyù giöõa Cty Promotex International Group Inc vaø </t>
    </r>
    <r>
      <rPr>
        <sz val="12"/>
        <color indexed="12"/>
        <rFont val="VNI-Times"/>
        <family val="0"/>
      </rPr>
      <t>Cty TNHH TMSX Ñaïi Hoøang</t>
    </r>
    <r>
      <rPr>
        <sz val="12"/>
        <rFont val="VNI-Times"/>
        <family val="0"/>
      </rPr>
      <t xml:space="preserve">  vaøo hôïp</t>
    </r>
  </si>
  <si>
    <r>
      <t xml:space="preserve">ñoàng  gia coâng soá : </t>
    </r>
    <r>
      <rPr>
        <b/>
        <sz val="12"/>
        <color indexed="12"/>
        <rFont val="VNI-Times"/>
        <family val="0"/>
      </rPr>
      <t xml:space="preserve"> 02-08/VL-PRO </t>
    </r>
    <r>
      <rPr>
        <sz val="12"/>
        <rFont val="VNI-Times"/>
        <family val="0"/>
      </rPr>
      <t>ngaøy 20/3/2008  cuõng kyù giöõa Cty Promotex International Group</t>
    </r>
  </si>
  <si>
    <t>vaø Cty  TNHH Vieät Long theo hình thöùc xuaát nhaäp khaåu chuyeån tieáp.</t>
  </si>
  <si>
    <t>CAÙC  LOAÏI  THEO CHI TIEÁT SAU:</t>
  </si>
  <si>
    <r>
      <t>ÑIEÀU 1</t>
    </r>
    <r>
      <rPr>
        <b/>
        <sz val="11"/>
        <rFont val="VNI-Times"/>
        <family val="0"/>
      </rPr>
      <t xml:space="preserve">:   BOÅ SUNG NGUYEÂN PHUÏ LIEÄU VAÛI LOÙT CHO  300.000 SAÛN PHAÅM QUAÀN NAM NÖÕ </t>
    </r>
  </si>
  <si>
    <r>
      <t xml:space="preserve">:  Tạ Khiết Chi       </t>
    </r>
    <r>
      <rPr>
        <b/>
        <sz val="12"/>
        <rFont val="VNI-Times"/>
        <family val="0"/>
      </rPr>
      <t xml:space="preserve"> </t>
    </r>
    <r>
      <rPr>
        <sz val="12"/>
        <rFont val="VNI-Times"/>
        <family val="0"/>
      </rPr>
      <t xml:space="preserve"> -   P.Giaùm Ñoác</t>
    </r>
  </si>
  <si>
    <r>
      <t>:</t>
    </r>
    <r>
      <rPr>
        <b/>
        <sz val="12"/>
        <rFont val="VNI-Times"/>
        <family val="0"/>
      </rPr>
      <t xml:space="preserve"> Mr  Pack Kin Soo   </t>
    </r>
    <r>
      <rPr>
        <sz val="11"/>
        <rFont val="VNI-Times"/>
        <family val="0"/>
      </rPr>
      <t xml:space="preserve">  -  Giaùm ñoác.</t>
    </r>
  </si>
  <si>
    <r>
      <t xml:space="preserve">- Phuï kieän naøy laø moät phaàn khoâng taùch rôøi hôïp ñoàng soá : </t>
    </r>
    <r>
      <rPr>
        <b/>
        <sz val="12"/>
        <color indexed="12"/>
        <rFont val="VNI-Times"/>
        <family val="0"/>
      </rPr>
      <t xml:space="preserve"> 02-08/VL-PRO</t>
    </r>
    <r>
      <rPr>
        <sz val="12"/>
        <rFont val="VNI-Times"/>
        <family val="0"/>
      </rPr>
      <t xml:space="preserve">, caùc ñieàu khoaûn </t>
    </r>
  </si>
  <si>
    <t>theo HÑ gia coâng soá: 02-08/VL-PRO ngaøy 20/03/2008, beân A khoâng phaûi thanh toaùn.</t>
  </si>
  <si>
    <t>03-PK-PRO</t>
  </si>
  <si>
    <t>Ngaøy 24/4/2008</t>
  </si>
  <si>
    <t>045</t>
  </si>
  <si>
    <t>046</t>
  </si>
  <si>
    <t>Yards</t>
  </si>
  <si>
    <t xml:space="preserve">   Hoâm nay ngaøy 24/4/08, hai beân thoûa thuaän kyù phuï kieän  03/PK-PRO thuoäc HÑ 02-08/VL-PRO</t>
  </si>
  <si>
    <t>veà vieäc bổ nguyeân phuï lieäu  theo caùc chi tiết sau:</t>
  </si>
  <si>
    <t xml:space="preserve">Daây thun </t>
  </si>
  <si>
    <t>Fax: (848) 9893317</t>
  </si>
  <si>
    <t>MAÕ HAØNG
(Style #)</t>
  </si>
  <si>
    <t>MAÕ SOÁ
HS</t>
  </si>
  <si>
    <t>SOÁ
LÖÔÏNG</t>
  </si>
  <si>
    <t>Ñ.GIAÙ CMP
(USD)</t>
  </si>
  <si>
    <t>CAÙI</t>
  </si>
  <si>
    <t>TOÅNG COÄNG:</t>
  </si>
  <si>
    <t>Coâng ñoaïn gia coâng: Caét, may, hoaøn thieän saûn phaåm, ñoùng goùi.</t>
  </si>
  <si>
    <t>- CONSIGNEE:</t>
  </si>
  <si>
    <t xml:space="preserve"> </t>
  </si>
  <si>
    <t>Maõ
NPL</t>
  </si>
  <si>
    <t>SOÁ LÖÔÏNG</t>
  </si>
  <si>
    <t>ÑÔN GIAÙ
(VND)</t>
  </si>
  <si>
    <t>TRÒ GIAÙ
(VND)</t>
  </si>
  <si>
    <t>GHI
CHUÙ</t>
  </si>
  <si>
    <t>C¸i</t>
  </si>
  <si>
    <t>VND</t>
  </si>
  <si>
    <t>- Ñònh möùc söû duïng, tæ leä hao huït cuûa nguyeân phuï lieäu mua Vieät nam nhö ñaõ ñaêng kyù taïi HÑ gia coâng.</t>
  </si>
  <si>
    <t>- Beân A cam keát chòu traùch nhieäm veà ñònh möùc vaø vieäc söû duïng nguyeân phuï lieäu treân vaøo muïc ñích gia coâng</t>
  </si>
  <si>
    <t>- Beân A cam keát noäp thueá xuaát khaåu vaø caùc loïai thueá khaùc (neáu coù) ñoái vôùi nguyeân phuï lieäu mua taïi Vieät nam</t>
  </si>
  <si>
    <t xml:space="preserve">  khoâng thay ñoåi vaø coù giaù trò ñoái vôùi phuï kieän naøy.</t>
  </si>
  <si>
    <t>- Phuï kieän ñöôïc laäp thaønh 4 baûn baèng tieáng Vieät , moãi beân giöõ 2 baûn vaø coù giaù trò phaùp lyù nhö nhau ñeán ngaøy</t>
  </si>
  <si>
    <t>Ngaøy 28/4/2008</t>
  </si>
  <si>
    <t xml:space="preserve">    THEO HÑ  SOÁ 02-08/VL-PRO        ngaøy 20/03/2008</t>
  </si>
  <si>
    <t>04-PK-PRO</t>
  </si>
  <si>
    <t xml:space="preserve">ngaøy 20/3/08 veà vieäc ñaêng kyù boå sung teân haøng, chi tieát maõ vaø phuï lieäu mua Vieät nam theo caùc ñieàu kieän </t>
  </si>
  <si>
    <t>vaø chi tieát sau:</t>
  </si>
  <si>
    <t>TO ORDER OF THE CIT GROUP COMMERCIAL SERVICES (ASIA) LTD</t>
  </si>
  <si>
    <t>9/F DEVON HOUSE, 979 KING'S ROAD QUAD QUARRY BAY, HONGKONG</t>
  </si>
  <si>
    <t>Nhaõn da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</si>
  <si>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</si>
  <si>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</si>
  <si>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</si>
  <si>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</si>
  <si>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</si>
  <si>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</si>
  <si>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</si>
  <si>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</si>
  <si>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</si>
  <si>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</si>
  <si>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</si>
  <si>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r>
      <t>ÑIEÀU 2</t>
    </r>
    <r>
      <rPr>
        <b/>
        <sz val="12"/>
        <rFont val="VNI-Times"/>
        <family val="0"/>
      </rPr>
      <t xml:space="preserve">: </t>
    </r>
    <r>
      <rPr>
        <b/>
        <sz val="11"/>
        <rFont val="VNI-Times"/>
        <family val="0"/>
      </rPr>
      <t>ÑIEÀU KHOAÛN CHUNG</t>
    </r>
  </si>
  <si>
    <t xml:space="preserve">   Hoâm nay ngaøy 28/4/08, hai beân thoûa thuaän kyù phuï kieän 05-PK-PRO thuoäc hôïp ñoàng 02-08/VL-PRO </t>
  </si>
  <si>
    <t xml:space="preserve">         CAÙC LOAÏI THEO CAÙC CHI TIEÁT SAU:</t>
  </si>
  <si>
    <r>
      <t>ÑIEÀU 1</t>
    </r>
    <r>
      <rPr>
        <b/>
        <sz val="11"/>
        <rFont val="VNI-Times"/>
        <family val="0"/>
      </rPr>
      <t>: Đaêng kyù chi tieát maõ haøng, boå sung ñònh möùc cho HÑGC, ñôn giaù gia coâng cuûa saûn phaåm :</t>
    </r>
  </si>
  <si>
    <t>TEÂN SAÛN PHAÅM</t>
  </si>
  <si>
    <t>(NHOÙM SAÛN PHAÅM : QUAÀN CAÙC LOÏAI)</t>
  </si>
  <si>
    <t>TRÒ GIAÙ GIA COÂNG</t>
  </si>
  <si>
    <t>Ñ.GIAÙ FOB
(USD)</t>
  </si>
  <si>
    <t>TRÒ GIAÙ F.O.B</t>
  </si>
  <si>
    <r>
      <t xml:space="preserve">ÑIEÀU 2 </t>
    </r>
    <r>
      <rPr>
        <b/>
        <sz val="11"/>
        <rFont val="VNI-Times"/>
        <family val="0"/>
      </rPr>
      <t xml:space="preserve">:  BOÅ SUNG NGUYENÂ PHUÏ LIEÄU MUA VIEÄT NAM CHO 4,800 CAÙI QUAÀN DAØI NAM </t>
    </r>
  </si>
  <si>
    <t>016</t>
  </si>
  <si>
    <t xml:space="preserve">ChØ may </t>
  </si>
  <si>
    <t>035</t>
  </si>
  <si>
    <t>Bao Nylon</t>
  </si>
  <si>
    <t>036</t>
  </si>
  <si>
    <t xml:space="preserve">D©y treo nh·n </t>
  </si>
  <si>
    <t>041</t>
  </si>
  <si>
    <t xml:space="preserve">Thïng Carton </t>
  </si>
  <si>
    <t>Met</t>
  </si>
  <si>
    <t>- Toaøn boä soá tieàn mua nguyeân phuï lieäu taïi Vieät nam seõ ñöôïc tính vaøo phí gia coâng cho loâ haøng xuaát khaåu.</t>
  </si>
  <si>
    <t>20/03/2009</t>
  </si>
  <si>
    <t>PROMOTEX INT'L GROUP INC</t>
  </si>
  <si>
    <t>CTY TNHH VIEÄT LONG</t>
  </si>
  <si>
    <t>- Phuï kieän naøy laø moät phaàn khoâng taùch rôøi hôïp ñoàng soá :  02-08/VL-PRO, caùc ñieàu khoaûn khaùc trong hôïp ñoàng</t>
  </si>
  <si>
    <t xml:space="preserve">FOB </t>
  </si>
  <si>
    <t>S13
    N11</t>
  </si>
  <si>
    <t>IC7P-108T</t>
  </si>
  <si>
    <t>IC7P-108T-a</t>
  </si>
  <si>
    <t>IC7J-108T</t>
  </si>
  <si>
    <t>QUAÀN DAØI NÖÕ</t>
  </si>
  <si>
    <t>ÿÿÿÿÿ</t>
  </si>
  <si>
    <t>Maãu : 10/HQ-GC, khoå A4</t>
  </si>
  <si>
    <t xml:space="preserve">Phuï kieän hôïp ñoàng soá : </t>
  </si>
  <si>
    <t>Ñôn vò Haûi quan laøm thuû tuïc : Haûi quan QLHGC-TP HCM</t>
  </si>
  <si>
    <t>Maët haøng :  Quaàn daøi nöõ</t>
  </si>
  <si>
    <t>MAÕ
NPL</t>
  </si>
  <si>
    <t>NGUOÀN NGUYEÂN LIEÄU</t>
  </si>
  <si>
    <t>GHI CHUÙ</t>
  </si>
  <si>
    <t xml:space="preserve">V¶i chÝnh  98% Cotton 2% Spandex  </t>
  </si>
  <si>
    <t>001</t>
  </si>
  <si>
    <t>V¶i chÝnh 100% Polyester</t>
  </si>
  <si>
    <t>002</t>
  </si>
  <si>
    <t xml:space="preserve">V¶i chÝnh 77% Cotton 22% Polyester 1% Spandex </t>
  </si>
  <si>
    <t>003</t>
  </si>
  <si>
    <t>V¶i chÝnh 97% Cotton 3% Spandex</t>
  </si>
  <si>
    <t>004</t>
  </si>
  <si>
    <t xml:space="preserve">V¶i chÝnh 80% Polyester 20% Cotton </t>
  </si>
  <si>
    <t>005</t>
  </si>
  <si>
    <t xml:space="preserve">V¶i chÝnh 92% Poty 8% Spandex </t>
  </si>
  <si>
    <t>006</t>
  </si>
  <si>
    <t xml:space="preserve">V¶i chÝnh 50% Poly 50% Nylon </t>
  </si>
  <si>
    <t>007</t>
  </si>
  <si>
    <t>V¶i lãt  65% Polyester 35% Cotton</t>
  </si>
  <si>
    <t>008</t>
  </si>
  <si>
    <t>V¶i lãt  100% Polyester</t>
  </si>
  <si>
    <t>009</t>
  </si>
  <si>
    <t>V¶i lãt  100% Cotton</t>
  </si>
  <si>
    <t>010</t>
  </si>
  <si>
    <t>Keo lãt  (DùNG)    K  58"</t>
  </si>
  <si>
    <t>011</t>
  </si>
  <si>
    <t>MET</t>
  </si>
  <si>
    <t xml:space="preserve">D©y dÖt </t>
  </si>
  <si>
    <t>012</t>
  </si>
  <si>
    <t>YARD</t>
  </si>
  <si>
    <t xml:space="preserve">D©y trang trÝ </t>
  </si>
  <si>
    <t>013</t>
  </si>
  <si>
    <t>B¨ng dÝnh c¸c loäi</t>
  </si>
  <si>
    <t>014</t>
  </si>
  <si>
    <t xml:space="preserve">Bo Cæ  c¾t s¼n c¸c lo¹i </t>
  </si>
  <si>
    <t>015</t>
  </si>
  <si>
    <t>CAI</t>
  </si>
  <si>
    <t xml:space="preserve">D©y kÐo </t>
  </si>
  <si>
    <t>017</t>
  </si>
  <si>
    <t>MiÕng trang trÝ  (b»ng Kim lo¹i)</t>
  </si>
  <si>
    <t>018</t>
  </si>
  <si>
    <t>MiÕng trang trÝ  (b»ng Nhùa)</t>
  </si>
  <si>
    <t>019</t>
  </si>
  <si>
    <t>MiÕng chÆn ®Çu d©y kÐo</t>
  </si>
  <si>
    <t>020</t>
  </si>
  <si>
    <t>D©y luån c¾t s¼n 1M</t>
  </si>
  <si>
    <t>021</t>
  </si>
  <si>
    <t>D©y luån  c¸c lo¹i</t>
  </si>
  <si>
    <t>022</t>
  </si>
  <si>
    <t>D©y g©n</t>
  </si>
  <si>
    <t>023</t>
  </si>
  <si>
    <t>Nót c¸c lo¹i</t>
  </si>
  <si>
    <t>024</t>
  </si>
  <si>
    <t>Nót ®ãng ( 1 bé=2 C¸i)</t>
  </si>
  <si>
    <t>025</t>
  </si>
  <si>
    <t>BO</t>
  </si>
  <si>
    <t>M¾t C¸o ( 1 bé = 2 C¸i)</t>
  </si>
  <si>
    <t>026</t>
  </si>
  <si>
    <t xml:space="preserve">Nót chÆn </t>
  </si>
  <si>
    <t>027</t>
  </si>
  <si>
    <t>Nh·n chÝnh (b»ng v¶i)</t>
  </si>
  <si>
    <t>028</t>
  </si>
  <si>
    <t>Nh·n v¶I c¸c lo¹i</t>
  </si>
  <si>
    <t>029</t>
  </si>
  <si>
    <t>Nh·n phô c¸c lo¹i( b»ng giÊy)</t>
  </si>
  <si>
    <t>030</t>
  </si>
  <si>
    <t>Kho¸ cµi</t>
  </si>
  <si>
    <t>031</t>
  </si>
  <si>
    <t>Khoen c¸c lo¹i</t>
  </si>
  <si>
    <t>032</t>
  </si>
  <si>
    <t xml:space="preserve">B¨ng keo c¸c lo¹i </t>
  </si>
  <si>
    <t>033</t>
  </si>
  <si>
    <t xml:space="preserve">GiÊy lãt </t>
  </si>
  <si>
    <t>034</t>
  </si>
  <si>
    <t>KG</t>
  </si>
  <si>
    <t>Khuy gµi c¸c lo¹i</t>
  </si>
  <si>
    <t>037</t>
  </si>
  <si>
    <t xml:space="preserve">Mãc gµi  b»ng nhùa </t>
  </si>
  <si>
    <t>038</t>
  </si>
  <si>
    <t xml:space="preserve">Mãc treo </t>
  </si>
  <si>
    <t>039</t>
  </si>
  <si>
    <t>Tói chèng Èm</t>
  </si>
  <si>
    <t>040</t>
  </si>
  <si>
    <t xml:space="preserve">D©y th¾t l­ng </t>
  </si>
  <si>
    <t>042</t>
  </si>
  <si>
    <t>§inh t¸n</t>
  </si>
  <si>
    <t>043</t>
  </si>
  <si>
    <t>GØa da PU</t>
  </si>
  <si>
    <t>D©y thun</t>
  </si>
  <si>
    <t>Nh·n da</t>
  </si>
  <si>
    <t>Giôùi thieäu caùc thoâng soá cuûa saûn phaãm lieân quan ñeán vieäc xaùc ñònh ñònh möùc treân:</t>
  </si>
  <si>
    <t>Doanh nghieäp chòu traùch nhieäm veà tính chính xaùc cuûa ñònh möùc treân tröôùc phaùp luaät.</t>
  </si>
  <si>
    <t>Ngaøy      thaùng 03 naêm 2007</t>
  </si>
  <si>
    <t xml:space="preserve">Coâng chöùc Haûi quan tieáp nhaän ñònh möùc </t>
  </si>
  <si>
    <t>(Kyù, ghi roõ hoï teân; ñoùng daáu tieáp nhaän)</t>
  </si>
  <si>
    <r>
      <t>M</t>
    </r>
    <r>
      <rPr>
        <vertAlign val="superscript"/>
        <sz val="10"/>
        <rFont val=".VnTime"/>
        <family val="2"/>
      </rPr>
      <t>2</t>
    </r>
  </si>
  <si>
    <t>PK04</t>
  </si>
  <si>
    <t>THEO DOÕI ÑAÊNG KYÙ PK MUA VIEÄT NAM</t>
  </si>
  <si>
    <t>Beân nhaän gia coâng :    Cty TNHH Vieät Long</t>
  </si>
  <si>
    <t>Hôïp ñoàng gia coâng soá : 02-08/VL-PRO</t>
  </si>
  <si>
    <t>Ngaøy 20/3/2008</t>
  </si>
  <si>
    <t>Thôøi haïn: 20/3/2009</t>
  </si>
  <si>
    <t>Soá Phuï kieän</t>
  </si>
  <si>
    <t>NPL - VN</t>
  </si>
  <si>
    <t>Theo Caân ñoái</t>
  </si>
  <si>
    <t>TOÅNG</t>
  </si>
  <si>
    <t xml:space="preserve">NHAÄP </t>
  </si>
  <si>
    <t>KHAÅU</t>
  </si>
  <si>
    <t>Soá NPL</t>
  </si>
  <si>
    <t>hieän haønh</t>
  </si>
  <si>
    <t>caàn Môû PK</t>
  </si>
  <si>
    <t>DINH MUC XUAT.xls</t>
  </si>
  <si>
    <t>05-PK-PRO</t>
  </si>
  <si>
    <t>308A361</t>
  </si>
  <si>
    <t>IS308A361</t>
  </si>
  <si>
    <t>6204699000</t>
  </si>
  <si>
    <t>Nuùt caùc loaïi</t>
  </si>
  <si>
    <t>Ñinh taùn</t>
  </si>
  <si>
    <t>Nhaõn phuï caùc loaïi (baèng giaáy)</t>
  </si>
  <si>
    <t xml:space="preserve">02/PRO-DH-VL kyù giöõa  Promotex International Group Inc, Cty TNHH TM-SX Ñaïi Hoøang vaø Cty </t>
  </si>
  <si>
    <t>01/PRO-VT-VL kyù giöõa  Promotex International Group Inc, Cty TNHH May Vónh Taøi vaø Cty TNHH</t>
  </si>
  <si>
    <t>Ngaøy 30/5/2008</t>
  </si>
  <si>
    <t>06-PK-PRO</t>
  </si>
  <si>
    <t xml:space="preserve">       Hoâm nay ngaøy 30/3/2008, hai beân thoûa thuaän kyù phuï kieän  06  thuoäc hôïp ñoàng 02-08/VL-PRO</t>
  </si>
  <si>
    <t>veà vieäc ñaêng kyù nhaäp chuyeån tieáp Nguyeân phuï lieäu may theo thoûa thuaän 3 beân soá:  01/PRO-VT-VL</t>
  </si>
  <si>
    <t>ngaøy 28/5/2008  theo caùc chi tieát sau:</t>
  </si>
  <si>
    <t>Vieät Long  (2 ñôn vò gia coâng cuøng ñoái taùc), ngaøy 28/5/2008.</t>
  </si>
  <si>
    <r>
      <t>Vaø soá NPL naøy ñöôïc beân A tieáp nhaän  töø  hôïp ñoàng  gia coâng soá :</t>
    </r>
    <r>
      <rPr>
        <b/>
        <sz val="12"/>
        <rFont val="VNI-Times"/>
        <family val="0"/>
      </rPr>
      <t xml:space="preserve"> 02/VT-PT/2007  </t>
    </r>
    <r>
      <rPr>
        <sz val="12"/>
        <rFont val="VNI-Times"/>
        <family val="0"/>
      </rPr>
      <t>ngaøy</t>
    </r>
  </si>
  <si>
    <t>24/12/2007 kyù giöõa Cty Promotex International Group Inc vaø Cty TNHH May Vónh Taøi       vaøo hôïp</t>
  </si>
  <si>
    <r>
      <t xml:space="preserve">ñoàng  gia coâng soá : </t>
    </r>
    <r>
      <rPr>
        <b/>
        <sz val="12"/>
        <rFont val="VNI-Times"/>
        <family val="0"/>
      </rPr>
      <t xml:space="preserve"> 02-08/VL-PRO </t>
    </r>
    <r>
      <rPr>
        <sz val="12"/>
        <rFont val="VNI-Times"/>
        <family val="0"/>
      </rPr>
      <t>ngaøy 20/3/2008  cuõng kyù giöõa Cty Promotex International Group</t>
    </r>
  </si>
  <si>
    <r>
      <t xml:space="preserve">- Phuï kieän naøy laø moät phaàn khoâng taùch rôøi hôïp ñoàng soá : </t>
    </r>
    <r>
      <rPr>
        <b/>
        <sz val="12"/>
        <rFont val="VNI-Times"/>
        <family val="0"/>
      </rPr>
      <t xml:space="preserve"> 02-08/VL-PRO</t>
    </r>
    <r>
      <rPr>
        <sz val="12"/>
        <rFont val="VNI-Times"/>
        <family val="0"/>
      </rPr>
      <t xml:space="preserve">, caùc ñieàu khoaûn </t>
    </r>
  </si>
  <si>
    <t xml:space="preserve">       Hoâm nay ngaøy 30/5/2008, hai beân thoûa thuaän kyù phuï kieän 05  thuoäc hôïp ñoàng 02-08/VL-PRO</t>
  </si>
  <si>
    <t>veà vieäc ñaêng kyù nhaäp chuyeån tieáp Nguyeân phuï lieäu may theo thoûa thuaän 3 beân soá:  02/PRO-DH-VL</t>
  </si>
  <si>
    <t>TNHH Vieät Long  (2 ñôn vò gia coâng cuøng ñoái taùc), ngaøy 28/5/2008.</t>
  </si>
  <si>
    <r>
      <t>Vaø soá NPL naøy ñöôïc beân A tieáp nhaän  töø  hôïp ñoàng  gia coâng soá :</t>
    </r>
    <r>
      <rPr>
        <b/>
        <sz val="12"/>
        <rFont val="VNI-Times"/>
        <family val="0"/>
      </rPr>
      <t xml:space="preserve"> 01/DH-PT/2007  </t>
    </r>
    <r>
      <rPr>
        <sz val="12"/>
        <rFont val="VNI-Times"/>
        <family val="0"/>
      </rPr>
      <t>ngaøy</t>
    </r>
  </si>
  <si>
    <t>29/12/2007 kyù giöõa Cty Promotex International Group Inc vaø Cty TNHH TMSX Ñaïi Hoøang  vaøo hôïp</t>
  </si>
  <si>
    <r>
      <t xml:space="preserve">ÑIEÀU 2 </t>
    </r>
    <r>
      <rPr>
        <b/>
        <sz val="11"/>
        <rFont val="VNI-Times"/>
        <family val="0"/>
      </rPr>
      <t>:  BOÅ SUNG NGUYENÂ PHUÏ LIEÄU MUA VIEÄT NAM CHO 22,800 CAÙI QUAÀN DAØI NÖÕ</t>
    </r>
  </si>
  <si>
    <t xml:space="preserve">   Hoâm nay ngaøy 30/5/08, hai beân thoûa thuaän kyù phuï kieän 06-PK-PRO thuoäc hôïp ñoàng 02-08/VL-PRO </t>
  </si>
  <si>
    <t>HABIB AMERICAN BANK</t>
  </si>
  <si>
    <t>99 MADISON AVENUE, NEW YORK, NY 10016, USA.</t>
  </si>
  <si>
    <t>PK06</t>
  </si>
  <si>
    <t>Ngaøy 09/6/2008</t>
  </si>
  <si>
    <t xml:space="preserve">   Hoâm nay ngaøy 09/6/08, hai beân thoûa thuaän kyù phuï kieän 07/PK-PRO thuoäc hôïp ñoàng 02-08/VL-PRO </t>
  </si>
  <si>
    <t>07/PK-PRO</t>
  </si>
  <si>
    <r>
      <t xml:space="preserve">ÑIEÀU 2 </t>
    </r>
    <r>
      <rPr>
        <b/>
        <sz val="11"/>
        <rFont val="VNI-Times"/>
        <family val="0"/>
      </rPr>
      <t>:  BOÅ SUNG NGUYENÂ PHUÏ LIEÄU MUA VIEÄT NAM CHO SAÛN PHAÅM XUAÁT KHAÅU</t>
    </r>
  </si>
  <si>
    <t>PK07</t>
  </si>
  <si>
    <t>MUA VN</t>
  </si>
  <si>
    <t>N11</t>
  </si>
  <si>
    <t>308A380</t>
  </si>
  <si>
    <t>IS308A380</t>
  </si>
  <si>
    <t>IC7P-108</t>
  </si>
  <si>
    <t>6204690000</t>
  </si>
  <si>
    <t>Bé</t>
  </si>
  <si>
    <t>Mãc treo</t>
  </si>
  <si>
    <t>: Unit D, 6/F Central Mark II, 305 – 313 Queens Road,  Central, Sheung Wan, HK</t>
  </si>
  <si>
    <t>Ngaøy 10/6/2008</t>
  </si>
  <si>
    <t>D©y kÐo</t>
  </si>
  <si>
    <t>PK08</t>
  </si>
  <si>
    <t xml:space="preserve">   Hoâm nay ngaøy 10/6/08, hai beân thoûa thuaän kyù phuï kieän 08-PK-PRO thuoäc hôïp ñoàng 02-08/VL-PRO </t>
  </si>
  <si>
    <t>08/PK-PRO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</si>
</sst>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(* #,##0.0_);_(* \(#,##0.0\);_(* &quot;-&quot;??_);_(@_)"/>
    <numFmt numFmtId="180" formatCode="0.000000"/>
    <numFmt numFmtId="181" formatCode="_-* #,##0_-;\-* #,##0_-;_-* &quot;-&quot;_-;_-@_-"/>
    <numFmt numFmtId="182" formatCode="_(* #,##0.0_);_(* \(#,##0.0\);_(* &quot;-&quot;?_);_(@_)"/>
    <numFmt numFmtId="183" formatCode="_-* #,##0_-;\-* #,##0_-;_-* &quot;-&quot;??_-;_-@_-"/>
    <numFmt numFmtId="184" formatCode="_-* #,##0.00_-;\-* #,##0.00_-;_-* &quot;-&quot;??_-;_-@_-"/>
    <numFmt numFmtId="185" formatCode="#,##0.000"/>
    <numFmt numFmtId="186" formatCode="#,##0.0000"/>
    <numFmt numFmtId="187" formatCode="_(* #,##0.000_);_(* \(#,##0.000\);_(* &quot;-&quot;???_);_(@_)"/>
    <numFmt numFmtId="188" formatCode="0.0000"/>
    <numFmt numFmtId="189" formatCode="00."/>
    <numFmt numFmtId="190" formatCode="_(* #,##0_);_(* \(#,##0\);_(* &quot;-&quot;???_);_(@_)"/>
    <numFmt numFmtId="191" formatCode="0.00000"/>
    <numFmt numFmtId="192" formatCode="#,##0&quot; ñoàng&quot;"/>
    <numFmt numFmtId="193" formatCode="0.000%"/>
    <numFmt numFmtId="194" formatCode="0.0000%"/>
    <numFmt numFmtId="195" formatCode="0.0%"/>
    <numFmt numFmtId="196" formatCode="#,##0.0"/>
    <numFmt numFmtId="197" formatCode="#,##0.00000"/>
    <numFmt numFmtId="198" formatCode="#,##0.000000"/>
    <numFmt numFmtId="199" formatCode="#,##0.000_);\(#,##0.000\)"/>
    <numFmt numFmtId="200" formatCode="#,##0.0000_);\(#,##0.0000\)"/>
  </numFmts>
  <fonts count="69">
    <font>
      <sz val="10"/>
      <name val="Arial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VNI-Times"/>
      <family val="0"/>
    </font>
    <font>
      <sz val="10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VNI-Times"/>
      <family val="0"/>
    </font>
    <font>
      <b/>
      <sz val="18"/>
      <name val="VNI-Times"/>
      <family val="0"/>
    </font>
    <font>
      <sz val="12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sz val="12"/>
      <color indexed="12"/>
      <name val="VNI-Times"/>
      <family val="0"/>
    </font>
    <font>
      <b/>
      <u val="single"/>
      <sz val="12"/>
      <name val="VNI-Times"/>
      <family val="0"/>
    </font>
    <font>
      <sz val="11"/>
      <name val="Arial"/>
      <family val="0"/>
    </font>
    <font>
      <b/>
      <sz val="10"/>
      <name val="VNI-Helve-Condense"/>
      <family val="0"/>
    </font>
    <font>
      <sz val="10"/>
      <name val="VNI-Helve-Condense"/>
      <family val="0"/>
    </font>
    <font>
      <b/>
      <i/>
      <sz val="11"/>
      <name val="VNI-Times"/>
      <family val="0"/>
    </font>
    <font>
      <b/>
      <u val="single"/>
      <sz val="10"/>
      <name val="VNI-Times"/>
      <family val="0"/>
    </font>
    <font>
      <i/>
      <sz val="12"/>
      <name val="VNI-Times"/>
      <family val="0"/>
    </font>
    <font>
      <sz val="11.5"/>
      <name val="Times New Roman"/>
      <family val="1"/>
    </font>
    <font>
      <sz val="12"/>
      <name val="Times New Roman"/>
      <family val="1"/>
    </font>
    <font>
      <b/>
      <i/>
      <u val="single"/>
      <sz val="12"/>
      <name val="VNI-Times"/>
      <family val="0"/>
    </font>
    <font>
      <b/>
      <sz val="12"/>
      <color indexed="12"/>
      <name val="VNI-Times"/>
      <family val="0"/>
    </font>
    <font>
      <sz val="11"/>
      <name val="돋움"/>
      <family val="3"/>
    </font>
    <font>
      <b/>
      <sz val="16"/>
      <name val="VNI-Times"/>
      <family val="0"/>
    </font>
    <font>
      <b/>
      <sz val="18"/>
      <color indexed="12"/>
      <name val="VNI-Times"/>
      <family val="0"/>
    </font>
    <font>
      <sz val="10.5"/>
      <name val="VNI-Times"/>
      <family val="0"/>
    </font>
    <font>
      <b/>
      <sz val="10.5"/>
      <name val="VNI-Times"/>
      <family val="0"/>
    </font>
    <font>
      <i/>
      <sz val="11"/>
      <name val="VNI-Times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sz val="11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color indexed="12"/>
      <name val="VNI-Times"/>
      <family val="0"/>
    </font>
    <font>
      <vertAlign val="superscript"/>
      <sz val="10"/>
      <name val=".VnTime"/>
      <family val="2"/>
    </font>
    <font>
      <sz val="10"/>
      <color indexed="62"/>
      <name val=".VnTime"/>
      <family val="2"/>
    </font>
    <font>
      <sz val="10"/>
      <color indexed="10"/>
      <name val=".VnTime"/>
      <family val="2"/>
    </font>
    <font>
      <sz val="11"/>
      <color indexed="10"/>
      <name val=".VnTime"/>
      <family val="2"/>
    </font>
    <font>
      <sz val="10"/>
      <color indexed="18"/>
      <name val=".VnTime"/>
      <family val="2"/>
    </font>
    <font>
      <sz val="10"/>
      <color indexed="10"/>
      <name val="VNI-Times"/>
      <family val="0"/>
    </font>
    <font>
      <sz val="9"/>
      <name val=".VnTime"/>
      <family val="2"/>
    </font>
    <font>
      <sz val="9"/>
      <name val="VNI-Times"/>
      <family val="0"/>
    </font>
    <font>
      <sz val="9"/>
      <name val="VNI-Helve-Condense"/>
      <family val="0"/>
    </font>
    <font>
      <b/>
      <sz val="10"/>
      <color indexed="10"/>
      <name val="VNI-Time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181" fontId="19" fillId="0" borderId="0" applyFont="0" applyFill="0" applyBorder="0" applyAlignment="0" applyProtection="0"/>
    <xf numFmtId="0" fontId="19" fillId="0" borderId="0">
      <alignment/>
      <protection/>
    </xf>
  </cellStyleXfs>
  <cellXfs count="374">
    <xf numFmtId="0" fontId="0" fillId="0" borderId="0" xfId="0" applyAlignment="1">
      <alignment/>
    </xf>
    <xf numFmtId="0" fontId="10" fillId="0" borderId="0" xfId="68" applyFont="1" applyAlignment="1">
      <alignment/>
      <protection/>
    </xf>
    <xf numFmtId="0" fontId="11" fillId="0" borderId="0" xfId="68" applyFont="1" applyAlignment="1">
      <alignment horizontal="right"/>
      <protection/>
    </xf>
    <xf numFmtId="0" fontId="11" fillId="0" borderId="0" xfId="68" applyFont="1" applyAlignment="1" quotePrefix="1">
      <alignment horizontal="left"/>
      <protection/>
    </xf>
    <xf numFmtId="0" fontId="12" fillId="0" borderId="0" xfId="68" applyFont="1" applyAlignment="1">
      <alignment horizontal="right"/>
      <protection/>
    </xf>
    <xf numFmtId="0" fontId="12" fillId="0" borderId="0" xfId="0" applyFont="1" applyAlignment="1">
      <alignment/>
    </xf>
    <xf numFmtId="0" fontId="10" fillId="0" borderId="0" xfId="68" applyFont="1" applyAlignment="1">
      <alignment horizontal="centerContinuous"/>
      <protection/>
    </xf>
    <xf numFmtId="0" fontId="13" fillId="0" borderId="0" xfId="69" applyFont="1" applyAlignment="1">
      <alignment/>
      <protection/>
    </xf>
    <xf numFmtId="0" fontId="5" fillId="0" borderId="0" xfId="68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indent="8"/>
    </xf>
    <xf numFmtId="0" fontId="14" fillId="0" borderId="0" xfId="0" applyFont="1" applyAlignment="1">
      <alignment vertical="center"/>
    </xf>
    <xf numFmtId="0" fontId="12" fillId="0" borderId="0" xfId="69" applyFont="1">
      <alignment/>
      <protection/>
    </xf>
    <xf numFmtId="0" fontId="5" fillId="0" borderId="0" xfId="69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66" applyFont="1" applyBorder="1" applyAlignment="1">
      <alignment horizontal="center" vertical="center"/>
      <protection/>
    </xf>
    <xf numFmtId="2" fontId="21" fillId="0" borderId="10" xfId="0" applyNumberFormat="1" applyFont="1" applyBorder="1" applyAlignment="1">
      <alignment vertical="center"/>
    </xf>
    <xf numFmtId="9" fontId="21" fillId="0" borderId="10" xfId="42" applyNumberFormat="1" applyFont="1" applyBorder="1" applyAlignment="1">
      <alignment horizontal="center" vertical="center"/>
    </xf>
    <xf numFmtId="37" fontId="21" fillId="0" borderId="10" xfId="0" applyNumberFormat="1" applyFont="1" applyBorder="1" applyAlignment="1">
      <alignment vertical="center"/>
    </xf>
    <xf numFmtId="39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39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12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 quotePrefix="1">
      <alignment vertical="center"/>
    </xf>
    <xf numFmtId="0" fontId="12" fillId="0" borderId="0" xfId="69" applyFont="1" quotePrefix="1">
      <alignment/>
      <protection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" fillId="0" borderId="0" xfId="68" applyFont="1" applyAlignment="1">
      <alignment/>
      <protection/>
    </xf>
    <xf numFmtId="0" fontId="5" fillId="0" borderId="0" xfId="68" applyFont="1" applyAlignment="1">
      <alignment horizontal="left"/>
      <protection/>
    </xf>
    <xf numFmtId="0" fontId="5" fillId="0" borderId="10" xfId="0" applyFont="1" applyBorder="1" applyAlignment="1" quotePrefix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7" fillId="0" borderId="0" xfId="69" applyFont="1" applyAlignment="1">
      <alignment horizontal="right"/>
      <protection/>
    </xf>
    <xf numFmtId="0" fontId="12" fillId="0" borderId="0" xfId="69" applyFont="1" applyBorder="1">
      <alignment/>
      <protection/>
    </xf>
    <xf numFmtId="0" fontId="27" fillId="0" borderId="0" xfId="69" applyFont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vertical="center" wrapText="1"/>
    </xf>
    <xf numFmtId="39" fontId="14" fillId="0" borderId="11" xfId="42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2" fontId="12" fillId="0" borderId="12" xfId="4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42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14" xfId="69" applyBorder="1">
      <alignment/>
      <protection/>
    </xf>
    <xf numFmtId="0" fontId="14" fillId="0" borderId="15" xfId="0" applyFont="1" applyBorder="1" applyAlignment="1">
      <alignment horizontal="center" vertical="center" wrapText="1"/>
    </xf>
    <xf numFmtId="0" fontId="5" fillId="0" borderId="16" xfId="69" applyBorder="1">
      <alignment/>
      <protection/>
    </xf>
    <xf numFmtId="43" fontId="12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43" fontId="14" fillId="0" borderId="17" xfId="0" applyNumberFormat="1" applyFont="1" applyBorder="1" applyAlignment="1">
      <alignment horizontal="center" vertical="center" wrapText="1"/>
    </xf>
    <xf numFmtId="43" fontId="12" fillId="0" borderId="18" xfId="0" applyNumberFormat="1" applyFont="1" applyBorder="1" applyAlignment="1">
      <alignment horizontal="center" vertical="center" wrapText="1"/>
    </xf>
    <xf numFmtId="0" fontId="5" fillId="0" borderId="19" xfId="69" applyBorder="1">
      <alignment/>
      <protection/>
    </xf>
    <xf numFmtId="0" fontId="12" fillId="0" borderId="20" xfId="0" applyFont="1" applyBorder="1" applyAlignment="1">
      <alignment horizontal="center" vertical="center" wrapText="1"/>
    </xf>
    <xf numFmtId="179" fontId="12" fillId="0" borderId="19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72" fontId="12" fillId="0" borderId="14" xfId="42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72" fontId="12" fillId="0" borderId="16" xfId="42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0" fontId="16" fillId="0" borderId="0" xfId="66" applyFont="1" applyBorder="1" applyAlignment="1">
      <alignment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66" applyFont="1" applyBorder="1" applyAlignment="1">
      <alignment horizontal="center" vertical="center"/>
      <protection/>
    </xf>
    <xf numFmtId="2" fontId="21" fillId="0" borderId="0" xfId="0" applyNumberFormat="1" applyFont="1" applyBorder="1" applyAlignment="1">
      <alignment vertical="center"/>
    </xf>
    <xf numFmtId="9" fontId="21" fillId="0" borderId="0" xfId="42" applyNumberFormat="1" applyFont="1" applyBorder="1" applyAlignment="1">
      <alignment horizontal="center" vertical="center"/>
    </xf>
    <xf numFmtId="37" fontId="21" fillId="0" borderId="0" xfId="0" applyNumberFormat="1" applyFont="1" applyBorder="1" applyAlignment="1">
      <alignment vertical="center"/>
    </xf>
    <xf numFmtId="39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10" fillId="0" borderId="0" xfId="69" applyFont="1" applyAlignment="1">
      <alignment/>
      <protection/>
    </xf>
    <xf numFmtId="0" fontId="30" fillId="0" borderId="0" xfId="69" applyFont="1" applyAlignment="1">
      <alignment horizontal="right"/>
      <protection/>
    </xf>
    <xf numFmtId="0" fontId="31" fillId="0" borderId="0" xfId="69" applyFont="1" applyAlignment="1" quotePrefix="1">
      <alignment horizontal="left"/>
      <protection/>
    </xf>
    <xf numFmtId="0" fontId="12" fillId="0" borderId="0" xfId="69" applyFont="1" applyAlignment="1">
      <alignment/>
      <protection/>
    </xf>
    <xf numFmtId="0" fontId="33" fillId="0" borderId="4" xfId="0" applyFont="1" applyBorder="1" applyAlignment="1">
      <alignment horizontal="center" vertical="center"/>
    </xf>
    <xf numFmtId="172" fontId="33" fillId="0" borderId="4" xfId="42" applyNumberFormat="1" applyFont="1" applyFill="1" applyBorder="1" applyAlignment="1">
      <alignment horizontal="center" vertical="center"/>
    </xf>
    <xf numFmtId="172" fontId="33" fillId="0" borderId="4" xfId="42" applyNumberFormat="1" applyFont="1" applyFill="1" applyBorder="1" applyAlignment="1">
      <alignment vertical="center"/>
    </xf>
    <xf numFmtId="4" fontId="33" fillId="0" borderId="4" xfId="0" applyNumberFormat="1" applyFont="1" applyFill="1" applyBorder="1" applyAlignment="1">
      <alignment vertical="center"/>
    </xf>
    <xf numFmtId="4" fontId="33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72" fontId="12" fillId="0" borderId="0" xfId="42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2" fillId="0" borderId="0" xfId="42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5" fillId="0" borderId="0" xfId="64" applyFont="1" applyBorder="1" applyAlignment="1">
      <alignment horizontal="left"/>
      <protection/>
    </xf>
    <xf numFmtId="0" fontId="3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64" applyFont="1" applyBorder="1" applyAlignment="1">
      <alignment horizontal="left"/>
      <protection/>
    </xf>
    <xf numFmtId="0" fontId="36" fillId="0" borderId="0" xfId="0" applyFont="1" applyBorder="1" applyAlignment="1">
      <alignment horizontal="left"/>
    </xf>
    <xf numFmtId="0" fontId="37" fillId="0" borderId="21" xfId="66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3" fontId="21" fillId="0" borderId="21" xfId="42" applyFont="1" applyBorder="1" applyAlignment="1">
      <alignment/>
    </xf>
    <xf numFmtId="172" fontId="5" fillId="0" borderId="21" xfId="42" applyNumberFormat="1" applyFont="1" applyBorder="1" applyAlignment="1">
      <alignment/>
    </xf>
    <xf numFmtId="0" fontId="12" fillId="0" borderId="15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20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0" fontId="12" fillId="0" borderId="0" xfId="69" applyFont="1" applyAlignment="1" quotePrefix="1">
      <alignment/>
      <protection/>
    </xf>
    <xf numFmtId="0" fontId="5" fillId="0" borderId="0" xfId="69" applyAlignment="1">
      <alignment/>
      <protection/>
    </xf>
    <xf numFmtId="0" fontId="30" fillId="0" borderId="0" xfId="68" applyFont="1" applyAlignment="1" quotePrefix="1">
      <alignment horizontal="left"/>
      <protection/>
    </xf>
    <xf numFmtId="0" fontId="53" fillId="4" borderId="0" xfId="87" applyFont="1" applyFill="1">
      <alignment/>
      <protection/>
    </xf>
    <xf numFmtId="0" fontId="0" fillId="0" borderId="0" xfId="87">
      <alignment/>
      <protection/>
    </xf>
    <xf numFmtId="0" fontId="0" fillId="4" borderId="0" xfId="87" applyFill="1">
      <alignment/>
      <protection/>
    </xf>
    <xf numFmtId="0" fontId="0" fillId="22" borderId="23" xfId="87" applyFill="1" applyBorder="1">
      <alignment/>
      <protection/>
    </xf>
    <xf numFmtId="0" fontId="0" fillId="24" borderId="12" xfId="87" applyFill="1" applyBorder="1">
      <alignment/>
      <protection/>
    </xf>
    <xf numFmtId="0" fontId="54" fillId="25" borderId="24" xfId="8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35" fillId="26" borderId="25" xfId="87" applyFont="1" applyFill="1" applyBorder="1" applyAlignment="1">
      <alignment horizontal="center"/>
      <protection/>
    </xf>
    <xf numFmtId="0" fontId="54" fillId="25" borderId="25" xfId="87" applyFont="1" applyFill="1" applyBorder="1" applyAlignment="1">
      <alignment horizontal="center"/>
      <protection/>
    </xf>
    <xf numFmtId="0" fontId="54" fillId="25" borderId="26" xfId="87" applyFont="1" applyFill="1" applyBorder="1" applyAlignment="1">
      <alignment horizontal="center"/>
      <protection/>
    </xf>
    <xf numFmtId="0" fontId="0" fillId="24" borderId="13" xfId="87" applyFill="1" applyBorder="1">
      <alignment/>
      <protection/>
    </xf>
    <xf numFmtId="0" fontId="0" fillId="22" borderId="11" xfId="87" applyFill="1" applyBorder="1">
      <alignment/>
      <protection/>
    </xf>
    <xf numFmtId="0" fontId="0" fillId="24" borderId="11" xfId="87" applyFill="1" applyBorder="1">
      <alignment/>
      <protection/>
    </xf>
    <xf numFmtId="0" fontId="0" fillId="22" borderId="27" xfId="87" applyFill="1" applyBorder="1">
      <alignment/>
      <protection/>
    </xf>
    <xf numFmtId="43" fontId="33" fillId="0" borderId="10" xfId="42" applyNumberFormat="1" applyFont="1" applyBorder="1" applyAlignment="1">
      <alignment vertical="center"/>
    </xf>
    <xf numFmtId="0" fontId="37" fillId="0" borderId="28" xfId="66" applyFont="1" applyBorder="1" applyAlignment="1">
      <alignment horizontal="left"/>
      <protection/>
    </xf>
    <xf numFmtId="0" fontId="5" fillId="0" borderId="29" xfId="0" applyFont="1" applyBorder="1" applyAlignment="1">
      <alignment/>
    </xf>
    <xf numFmtId="0" fontId="37" fillId="0" borderId="30" xfId="66" applyFont="1" applyBorder="1" applyAlignment="1">
      <alignment horizontal="left"/>
      <protection/>
    </xf>
    <xf numFmtId="0" fontId="37" fillId="0" borderId="31" xfId="66" applyFont="1" applyBorder="1" applyAlignment="1">
      <alignment horizontal="left"/>
      <protection/>
    </xf>
    <xf numFmtId="0" fontId="5" fillId="0" borderId="32" xfId="0" applyFont="1" applyBorder="1" applyAlignment="1">
      <alignment/>
    </xf>
    <xf numFmtId="0" fontId="34" fillId="0" borderId="0" xfId="0" applyFont="1" applyBorder="1" applyAlignment="1" quotePrefix="1">
      <alignment horizontal="right"/>
    </xf>
    <xf numFmtId="0" fontId="14" fillId="0" borderId="0" xfId="0" applyFont="1" applyAlignment="1">
      <alignment/>
    </xf>
    <xf numFmtId="0" fontId="32" fillId="0" borderId="33" xfId="0" applyFont="1" applyBorder="1" applyAlignment="1">
      <alignment horizontal="center" vertical="center"/>
    </xf>
    <xf numFmtId="172" fontId="32" fillId="0" borderId="33" xfId="42" applyNumberFormat="1" applyFont="1" applyFill="1" applyBorder="1" applyAlignment="1">
      <alignment horizontal="center" vertical="center"/>
    </xf>
    <xf numFmtId="172" fontId="32" fillId="0" borderId="33" xfId="42" applyNumberFormat="1" applyFont="1" applyFill="1" applyBorder="1" applyAlignment="1">
      <alignment vertical="center"/>
    </xf>
    <xf numFmtId="4" fontId="32" fillId="0" borderId="33" xfId="0" applyNumberFormat="1" applyFont="1" applyFill="1" applyBorder="1" applyAlignment="1">
      <alignment vertical="center"/>
    </xf>
    <xf numFmtId="43" fontId="32" fillId="0" borderId="33" xfId="42" applyNumberFormat="1" applyFont="1" applyBorder="1" applyAlignment="1">
      <alignment vertical="center"/>
    </xf>
    <xf numFmtId="4" fontId="32" fillId="0" borderId="33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2" fontId="32" fillId="0" borderId="21" xfId="42" applyNumberFormat="1" applyFont="1" applyFill="1" applyBorder="1" applyAlignment="1">
      <alignment horizontal="center" vertical="center"/>
    </xf>
    <xf numFmtId="172" fontId="32" fillId="0" borderId="21" xfId="42" applyNumberFormat="1" applyFont="1" applyFill="1" applyBorder="1" applyAlignment="1">
      <alignment vertical="center"/>
    </xf>
    <xf numFmtId="4" fontId="32" fillId="0" borderId="21" xfId="0" applyNumberFormat="1" applyFont="1" applyFill="1" applyBorder="1" applyAlignment="1">
      <alignment vertical="center"/>
    </xf>
    <xf numFmtId="43" fontId="32" fillId="0" borderId="21" xfId="42" applyNumberFormat="1" applyFont="1" applyBorder="1" applyAlignment="1">
      <alignment vertical="center"/>
    </xf>
    <xf numFmtId="4" fontId="32" fillId="0" borderId="21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72" fontId="32" fillId="0" borderId="34" xfId="42" applyNumberFormat="1" applyFont="1" applyFill="1" applyBorder="1" applyAlignment="1">
      <alignment horizontal="center" vertical="center"/>
    </xf>
    <xf numFmtId="172" fontId="32" fillId="0" borderId="34" xfId="42" applyNumberFormat="1" applyFont="1" applyFill="1" applyBorder="1" applyAlignment="1">
      <alignment vertical="center"/>
    </xf>
    <xf numFmtId="4" fontId="32" fillId="0" borderId="34" xfId="0" applyNumberFormat="1" applyFont="1" applyFill="1" applyBorder="1" applyAlignment="1">
      <alignment vertical="center"/>
    </xf>
    <xf numFmtId="43" fontId="32" fillId="0" borderId="34" xfId="42" applyNumberFormat="1" applyFont="1" applyBorder="1" applyAlignment="1">
      <alignment vertical="center"/>
    </xf>
    <xf numFmtId="4" fontId="32" fillId="0" borderId="34" xfId="0" applyNumberFormat="1" applyFont="1" applyFill="1" applyBorder="1" applyAlignment="1">
      <alignment horizontal="center" vertical="center"/>
    </xf>
    <xf numFmtId="0" fontId="5" fillId="0" borderId="30" xfId="66" applyFont="1" applyBorder="1" applyAlignment="1">
      <alignment horizontal="center"/>
      <protection/>
    </xf>
    <xf numFmtId="43" fontId="33" fillId="0" borderId="4" xfId="42" applyNumberFormat="1" applyFont="1" applyBorder="1" applyAlignment="1">
      <alignment horizontal="right" vertical="center"/>
    </xf>
    <xf numFmtId="0" fontId="5" fillId="0" borderId="0" xfId="69" applyFont="1" applyAlignment="1">
      <alignment/>
      <protection/>
    </xf>
    <xf numFmtId="43" fontId="5" fillId="0" borderId="0" xfId="67" applyNumberFormat="1" applyFont="1" applyAlignment="1">
      <alignment vertical="center"/>
      <protection/>
    </xf>
    <xf numFmtId="39" fontId="21" fillId="0" borderId="28" xfId="0" applyNumberFormat="1" applyFont="1" applyBorder="1" applyAlignment="1">
      <alignment horizontal="centerContinuous"/>
    </xf>
    <xf numFmtId="39" fontId="21" fillId="0" borderId="29" xfId="0" applyNumberFormat="1" applyFont="1" applyBorder="1" applyAlignment="1">
      <alignment horizontal="centerContinuous"/>
    </xf>
    <xf numFmtId="39" fontId="21" fillId="0" borderId="30" xfId="0" applyNumberFormat="1" applyFont="1" applyBorder="1" applyAlignment="1">
      <alignment horizontal="centerContinuous"/>
    </xf>
    <xf numFmtId="39" fontId="21" fillId="0" borderId="22" xfId="0" applyNumberFormat="1" applyFont="1" applyBorder="1" applyAlignment="1">
      <alignment horizontal="centerContinuous"/>
    </xf>
    <xf numFmtId="39" fontId="21" fillId="0" borderId="31" xfId="0" applyNumberFormat="1" applyFont="1" applyBorder="1" applyAlignment="1">
      <alignment horizontal="centerContinuous"/>
    </xf>
    <xf numFmtId="39" fontId="21" fillId="0" borderId="32" xfId="0" applyNumberFormat="1" applyFont="1" applyBorder="1" applyAlignment="1">
      <alignment horizontal="centerContinuous"/>
    </xf>
    <xf numFmtId="0" fontId="30" fillId="0" borderId="0" xfId="65" applyFont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37" fillId="0" borderId="0" xfId="66" applyFont="1" applyBorder="1">
      <alignment/>
      <protection/>
    </xf>
    <xf numFmtId="0" fontId="55" fillId="0" borderId="0" xfId="66" applyFont="1" applyBorder="1">
      <alignment/>
      <protection/>
    </xf>
    <xf numFmtId="0" fontId="30" fillId="0" borderId="0" xfId="66" applyFont="1" applyBorder="1" applyAlignment="1">
      <alignment horizontal="centerContinuous"/>
      <protection/>
    </xf>
    <xf numFmtId="0" fontId="37" fillId="0" borderId="0" xfId="66" applyFont="1" applyBorder="1" applyAlignment="1">
      <alignment horizontal="centerContinuous"/>
      <protection/>
    </xf>
    <xf numFmtId="0" fontId="24" fillId="0" borderId="0" xfId="65" applyFont="1" applyAlignment="1">
      <alignment horizontal="right" vertical="center"/>
      <protection/>
    </xf>
    <xf numFmtId="0" fontId="12" fillId="0" borderId="0" xfId="65" applyFont="1">
      <alignment/>
      <protection/>
    </xf>
    <xf numFmtId="0" fontId="56" fillId="0" borderId="0" xfId="66" applyFont="1" applyBorder="1" applyAlignment="1">
      <alignment vertical="center"/>
      <protection/>
    </xf>
    <xf numFmtId="0" fontId="57" fillId="0" borderId="0" xfId="66" applyFont="1" applyBorder="1" applyAlignment="1">
      <alignment horizontal="center" vertical="center"/>
      <protection/>
    </xf>
    <xf numFmtId="0" fontId="57" fillId="0" borderId="0" xfId="66" applyFont="1" applyBorder="1">
      <alignment/>
      <protection/>
    </xf>
    <xf numFmtId="0" fontId="12" fillId="0" borderId="0" xfId="65" applyFont="1" applyAlignment="1" quotePrefix="1">
      <alignment horizontal="right"/>
      <protection/>
    </xf>
    <xf numFmtId="0" fontId="57" fillId="0" borderId="0" xfId="66" applyFont="1" applyBorder="1" applyAlignment="1">
      <alignment horizontal="left" vertical="center"/>
      <protection/>
    </xf>
    <xf numFmtId="0" fontId="12" fillId="0" borderId="0" xfId="65" applyFont="1" applyAlignment="1">
      <alignment horizontal="left"/>
      <protection/>
    </xf>
    <xf numFmtId="183" fontId="57" fillId="0" borderId="0" xfId="44" applyNumberFormat="1" applyFont="1" applyBorder="1" applyAlignment="1">
      <alignment horizontal="center"/>
    </xf>
    <xf numFmtId="0" fontId="16" fillId="0" borderId="0" xfId="65" applyFont="1">
      <alignment/>
      <protection/>
    </xf>
    <xf numFmtId="0" fontId="12" fillId="0" borderId="0" xfId="65" applyFont="1" applyAlignment="1">
      <alignment vertical="top"/>
      <protection/>
    </xf>
    <xf numFmtId="0" fontId="56" fillId="0" borderId="0" xfId="66" applyFont="1" applyBorder="1" applyAlignment="1">
      <alignment vertical="top"/>
      <protection/>
    </xf>
    <xf numFmtId="0" fontId="57" fillId="0" borderId="0" xfId="66" applyFont="1" applyBorder="1" applyAlignment="1">
      <alignment horizontal="left" vertical="top"/>
      <protection/>
    </xf>
    <xf numFmtId="0" fontId="57" fillId="0" borderId="0" xfId="66" applyFont="1" applyBorder="1" applyAlignment="1">
      <alignment horizontal="center" vertical="top"/>
      <protection/>
    </xf>
    <xf numFmtId="0" fontId="12" fillId="0" borderId="0" xfId="65" applyFont="1" applyAlignment="1">
      <alignment horizontal="right" vertical="top"/>
      <protection/>
    </xf>
    <xf numFmtId="3" fontId="12" fillId="0" borderId="0" xfId="42" applyNumberFormat="1" applyFont="1" applyAlignment="1">
      <alignment vertical="top"/>
    </xf>
    <xf numFmtId="0" fontId="55" fillId="0" borderId="0" xfId="66" applyFont="1" applyBorder="1" applyAlignment="1">
      <alignment vertical="top"/>
      <protection/>
    </xf>
    <xf numFmtId="0" fontId="10" fillId="0" borderId="11" xfId="66" applyFont="1" applyBorder="1" applyAlignment="1">
      <alignment horizontal="center" vertical="center"/>
      <protection/>
    </xf>
    <xf numFmtId="0" fontId="10" fillId="0" borderId="17" xfId="66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5" fillId="0" borderId="21" xfId="66" applyFont="1" applyBorder="1" applyAlignment="1">
      <alignment horizontal="center"/>
      <protection/>
    </xf>
    <xf numFmtId="0" fontId="37" fillId="0" borderId="35" xfId="65" applyFont="1" applyBorder="1">
      <alignment/>
      <protection/>
    </xf>
    <xf numFmtId="0" fontId="58" fillId="0" borderId="36" xfId="66" applyFont="1" applyBorder="1" applyAlignment="1" quotePrefix="1">
      <alignment horizontal="center" vertical="center"/>
      <protection/>
    </xf>
    <xf numFmtId="0" fontId="37" fillId="0" borderId="36" xfId="66" applyFont="1" applyBorder="1" applyAlignment="1">
      <alignment horizontal="center" vertical="center"/>
      <protection/>
    </xf>
    <xf numFmtId="0" fontId="55" fillId="0" borderId="37" xfId="66" applyFont="1" applyBorder="1" applyAlignment="1">
      <alignment horizontal="center"/>
      <protection/>
    </xf>
    <xf numFmtId="186" fontId="55" fillId="0" borderId="37" xfId="66" applyNumberFormat="1" applyFont="1" applyBorder="1" applyAlignment="1">
      <alignment horizontal="right"/>
      <protection/>
    </xf>
    <xf numFmtId="1" fontId="55" fillId="0" borderId="37" xfId="44" applyNumberFormat="1" applyFont="1" applyBorder="1" applyAlignment="1">
      <alignment horizontal="center"/>
    </xf>
    <xf numFmtId="4" fontId="55" fillId="0" borderId="38" xfId="66" applyNumberFormat="1" applyFont="1" applyBorder="1" applyAlignment="1">
      <alignment/>
      <protection/>
    </xf>
    <xf numFmtId="0" fontId="37" fillId="0" borderId="30" xfId="65" applyFont="1" applyBorder="1">
      <alignment/>
      <protection/>
    </xf>
    <xf numFmtId="0" fontId="58" fillId="0" borderId="21" xfId="66" applyFont="1" applyBorder="1" applyAlignment="1" quotePrefix="1">
      <alignment horizontal="center" vertical="center"/>
      <protection/>
    </xf>
    <xf numFmtId="0" fontId="37" fillId="0" borderId="21" xfId="66" applyFont="1" applyBorder="1" applyAlignment="1">
      <alignment horizontal="center" vertical="center"/>
      <protection/>
    </xf>
    <xf numFmtId="186" fontId="55" fillId="0" borderId="21" xfId="66" applyNumberFormat="1" applyFont="1" applyBorder="1" applyAlignment="1">
      <alignment horizontal="right"/>
      <protection/>
    </xf>
    <xf numFmtId="1" fontId="55" fillId="0" borderId="21" xfId="44" applyNumberFormat="1" applyFont="1" applyBorder="1" applyAlignment="1">
      <alignment horizontal="center"/>
    </xf>
    <xf numFmtId="186" fontId="55" fillId="0" borderId="21" xfId="66" applyNumberFormat="1" applyFont="1" applyBorder="1" applyAlignment="1">
      <alignment horizontal="right" vertical="center"/>
      <protection/>
    </xf>
    <xf numFmtId="0" fontId="60" fillId="0" borderId="21" xfId="66" applyFont="1" applyBorder="1" applyAlignment="1">
      <alignment horizontal="center" vertical="center"/>
      <protection/>
    </xf>
    <xf numFmtId="0" fontId="55" fillId="0" borderId="39" xfId="66" applyFont="1" applyBorder="1" applyAlignment="1">
      <alignment horizontal="center"/>
      <protection/>
    </xf>
    <xf numFmtId="0" fontId="55" fillId="0" borderId="21" xfId="66" applyFont="1" applyBorder="1" applyAlignment="1">
      <alignment horizontal="center" vertical="center"/>
      <protection/>
    </xf>
    <xf numFmtId="0" fontId="5" fillId="0" borderId="40" xfId="66" applyFont="1" applyBorder="1" applyAlignment="1">
      <alignment horizontal="center"/>
      <protection/>
    </xf>
    <xf numFmtId="0" fontId="55" fillId="0" borderId="30" xfId="66" applyFont="1" applyBorder="1" applyAlignment="1">
      <alignment horizontal="left" vertical="center"/>
      <protection/>
    </xf>
    <xf numFmtId="0" fontId="55" fillId="0" borderId="21" xfId="66" applyFont="1" applyBorder="1" applyAlignment="1" quotePrefix="1">
      <alignment horizontal="center"/>
      <protection/>
    </xf>
    <xf numFmtId="0" fontId="55" fillId="0" borderId="21" xfId="66" applyFont="1" applyBorder="1">
      <alignment/>
      <protection/>
    </xf>
    <xf numFmtId="0" fontId="55" fillId="0" borderId="21" xfId="66" applyFont="1" applyBorder="1" applyAlignment="1">
      <alignment horizontal="left" vertical="center"/>
      <protection/>
    </xf>
    <xf numFmtId="0" fontId="37" fillId="0" borderId="20" xfId="66" applyFont="1" applyBorder="1">
      <alignment/>
      <protection/>
    </xf>
    <xf numFmtId="0" fontId="12" fillId="0" borderId="0" xfId="65" applyFont="1" applyFill="1" applyAlignment="1">
      <alignment horizontal="center"/>
      <protection/>
    </xf>
    <xf numFmtId="43" fontId="12" fillId="0" borderId="0" xfId="65" applyNumberFormat="1" applyFont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2" fontId="12" fillId="0" borderId="0" xfId="65" applyNumberFormat="1" applyFont="1" applyFill="1" applyAlignment="1">
      <alignment horizontal="center"/>
      <protection/>
    </xf>
    <xf numFmtId="0" fontId="10" fillId="0" borderId="33" xfId="66" applyFont="1" applyBorder="1" applyAlignment="1">
      <alignment horizontal="center" vertical="center"/>
      <protection/>
    </xf>
    <xf numFmtId="0" fontId="10" fillId="0" borderId="21" xfId="66" applyFont="1" applyBorder="1" applyAlignment="1">
      <alignment horizontal="center" vertical="center"/>
      <protection/>
    </xf>
    <xf numFmtId="0" fontId="10" fillId="0" borderId="34" xfId="66" applyFont="1" applyBorder="1" applyAlignment="1">
      <alignment horizontal="center" vertical="center"/>
      <protection/>
    </xf>
    <xf numFmtId="3" fontId="55" fillId="0" borderId="21" xfId="66" applyNumberFormat="1" applyFont="1" applyBorder="1" applyAlignment="1">
      <alignment horizontal="center"/>
      <protection/>
    </xf>
    <xf numFmtId="3" fontId="55" fillId="0" borderId="21" xfId="66" applyNumberFormat="1" applyFont="1" applyBorder="1" applyAlignment="1">
      <alignment horizontal="right" vertical="center"/>
      <protection/>
    </xf>
    <xf numFmtId="3" fontId="55" fillId="0" borderId="21" xfId="44" applyNumberFormat="1" applyFont="1" applyBorder="1" applyAlignment="1">
      <alignment horizontal="center"/>
    </xf>
    <xf numFmtId="3" fontId="55" fillId="0" borderId="38" xfId="66" applyNumberFormat="1" applyFont="1" applyBorder="1" applyAlignment="1">
      <alignment/>
      <protection/>
    </xf>
    <xf numFmtId="3" fontId="55" fillId="0" borderId="37" xfId="66" applyNumberFormat="1" applyFont="1" applyBorder="1" applyAlignment="1">
      <alignment horizontal="center"/>
      <protection/>
    </xf>
    <xf numFmtId="0" fontId="10" fillId="24" borderId="11" xfId="66" applyFont="1" applyFill="1" applyBorder="1" applyAlignment="1">
      <alignment horizontal="center" vertical="center"/>
      <protection/>
    </xf>
    <xf numFmtId="0" fontId="5" fillId="24" borderId="12" xfId="65" applyFont="1" applyFill="1" applyBorder="1" applyAlignment="1">
      <alignment horizontal="center" vertical="center"/>
      <protection/>
    </xf>
    <xf numFmtId="0" fontId="5" fillId="24" borderId="13" xfId="65" applyFont="1" applyFill="1" applyBorder="1" applyAlignment="1">
      <alignment horizontal="center" vertical="center"/>
      <protection/>
    </xf>
    <xf numFmtId="4" fontId="37" fillId="24" borderId="37" xfId="66" applyNumberFormat="1" applyFont="1" applyFill="1" applyBorder="1" applyAlignment="1">
      <alignment horizontal="center" vertical="center"/>
      <protection/>
    </xf>
    <xf numFmtId="0" fontId="10" fillId="5" borderId="11" xfId="66" applyFont="1" applyFill="1" applyBorder="1" applyAlignment="1">
      <alignment horizontal="center" vertical="center"/>
      <protection/>
    </xf>
    <xf numFmtId="0" fontId="5" fillId="5" borderId="12" xfId="65" applyFont="1" applyFill="1" applyBorder="1" applyAlignment="1">
      <alignment horizontal="center" vertical="center"/>
      <protection/>
    </xf>
    <xf numFmtId="0" fontId="5" fillId="5" borderId="13" xfId="65" applyFont="1" applyFill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4" fontId="63" fillId="0" borderId="37" xfId="66" applyNumberFormat="1" applyFont="1" applyBorder="1" applyAlignment="1">
      <alignment horizontal="center" vertical="center"/>
      <protection/>
    </xf>
    <xf numFmtId="0" fontId="37" fillId="0" borderId="21" xfId="66" applyFont="1" applyBorder="1" applyAlignment="1" quotePrefix="1">
      <alignment horizontal="center"/>
      <protection/>
    </xf>
    <xf numFmtId="0" fontId="64" fillId="0" borderId="36" xfId="66" applyFont="1" applyBorder="1" applyAlignment="1">
      <alignment horizontal="center" vertical="center"/>
      <protection/>
    </xf>
    <xf numFmtId="0" fontId="64" fillId="0" borderId="21" xfId="66" applyFont="1" applyBorder="1" applyAlignment="1">
      <alignment horizontal="center" vertical="center"/>
      <protection/>
    </xf>
    <xf numFmtId="0" fontId="5" fillId="0" borderId="28" xfId="66" applyFont="1" applyBorder="1" applyAlignment="1">
      <alignment horizontal="center"/>
      <protection/>
    </xf>
    <xf numFmtId="0" fontId="37" fillId="0" borderId="33" xfId="66" applyFont="1" applyBorder="1" applyAlignment="1">
      <alignment horizontal="center"/>
      <protection/>
    </xf>
    <xf numFmtId="43" fontId="21" fillId="0" borderId="33" xfId="42" applyFont="1" applyBorder="1" applyAlignment="1">
      <alignment/>
    </xf>
    <xf numFmtId="172" fontId="5" fillId="0" borderId="33" xfId="42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1" xfId="66" applyFont="1" applyBorder="1" applyAlignment="1">
      <alignment horizontal="center"/>
      <protection/>
    </xf>
    <xf numFmtId="0" fontId="37" fillId="0" borderId="34" xfId="66" applyFont="1" applyBorder="1" applyAlignment="1">
      <alignment horizontal="center"/>
      <protection/>
    </xf>
    <xf numFmtId="43" fontId="21" fillId="0" borderId="34" xfId="42" applyFont="1" applyBorder="1" applyAlignment="1">
      <alignment/>
    </xf>
    <xf numFmtId="172" fontId="5" fillId="0" borderId="34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62" fillId="26" borderId="21" xfId="66" applyFont="1" applyFill="1" applyBorder="1" applyAlignment="1">
      <alignment horizontal="center"/>
      <protection/>
    </xf>
    <xf numFmtId="4" fontId="61" fillId="5" borderId="37" xfId="66" applyNumberFormat="1" applyFont="1" applyFill="1" applyBorder="1" applyAlignment="1">
      <alignment horizontal="center" vertical="center"/>
      <protection/>
    </xf>
    <xf numFmtId="0" fontId="32" fillId="0" borderId="33" xfId="0" applyFont="1" applyBorder="1" applyAlignment="1" quotePrefix="1">
      <alignment horizontal="center" vertical="center"/>
    </xf>
    <xf numFmtId="0" fontId="12" fillId="0" borderId="0" xfId="69" applyFont="1" applyFill="1">
      <alignment/>
      <protection/>
    </xf>
    <xf numFmtId="0" fontId="12" fillId="0" borderId="17" xfId="0" applyFont="1" applyBorder="1" applyAlignment="1">
      <alignment vertical="center"/>
    </xf>
    <xf numFmtId="43" fontId="12" fillId="0" borderId="17" xfId="0" applyNumberFormat="1" applyFont="1" applyBorder="1" applyAlignment="1">
      <alignment horizontal="center" vertical="center" wrapText="1"/>
    </xf>
    <xf numFmtId="0" fontId="5" fillId="0" borderId="19" xfId="69" applyFont="1" applyBorder="1">
      <alignment/>
      <protection/>
    </xf>
    <xf numFmtId="0" fontId="12" fillId="0" borderId="15" xfId="0" applyFont="1" applyBorder="1" applyAlignment="1">
      <alignment horizontal="left" vertical="center"/>
    </xf>
    <xf numFmtId="0" fontId="5" fillId="0" borderId="16" xfId="69" applyFont="1" applyBorder="1">
      <alignment/>
      <protection/>
    </xf>
    <xf numFmtId="0" fontId="12" fillId="0" borderId="15" xfId="0" applyFont="1" applyBorder="1" applyAlignment="1">
      <alignment horizontal="left" vertical="center" wrapText="1"/>
    </xf>
    <xf numFmtId="3" fontId="12" fillId="0" borderId="10" xfId="42" applyNumberFormat="1" applyFont="1" applyBorder="1" applyAlignment="1">
      <alignment horizontal="center" vertical="center" wrapText="1"/>
    </xf>
    <xf numFmtId="3" fontId="12" fillId="0" borderId="11" xfId="42" applyNumberFormat="1" applyFont="1" applyBorder="1" applyAlignment="1">
      <alignment horizontal="center" vertical="center" wrapText="1"/>
    </xf>
    <xf numFmtId="200" fontId="12" fillId="0" borderId="11" xfId="42" applyNumberFormat="1" applyFont="1" applyBorder="1" applyAlignment="1">
      <alignment horizontal="center" vertical="center" wrapText="1"/>
    </xf>
    <xf numFmtId="200" fontId="12" fillId="0" borderId="1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right" vertical="center"/>
    </xf>
    <xf numFmtId="0" fontId="5" fillId="0" borderId="0" xfId="68" applyFont="1">
      <alignment/>
      <protection/>
    </xf>
    <xf numFmtId="0" fontId="5" fillId="0" borderId="0" xfId="69" applyFont="1">
      <alignment/>
      <protection/>
    </xf>
    <xf numFmtId="0" fontId="5" fillId="0" borderId="42" xfId="69" applyFont="1" applyBorder="1">
      <alignment/>
      <protection/>
    </xf>
    <xf numFmtId="0" fontId="12" fillId="0" borderId="15" xfId="0" applyFont="1" applyBorder="1" applyAlignment="1">
      <alignment vertical="center"/>
    </xf>
    <xf numFmtId="179" fontId="12" fillId="0" borderId="16" xfId="0" applyNumberFormat="1" applyFont="1" applyBorder="1" applyAlignment="1">
      <alignment vertical="center" wrapText="1"/>
    </xf>
    <xf numFmtId="200" fontId="12" fillId="0" borderId="10" xfId="42" applyNumberFormat="1" applyFont="1" applyBorder="1" applyAlignment="1">
      <alignment horizontal="center" vertical="center" wrapText="1"/>
    </xf>
    <xf numFmtId="0" fontId="11" fillId="0" borderId="0" xfId="68" applyFont="1" applyAlignment="1">
      <alignment horizontal="left"/>
      <protection/>
    </xf>
    <xf numFmtId="0" fontId="30" fillId="0" borderId="0" xfId="68" applyFont="1" applyAlignment="1">
      <alignment horizontal="left"/>
      <protection/>
    </xf>
    <xf numFmtId="0" fontId="5" fillId="0" borderId="0" xfId="69" applyFont="1" applyFill="1">
      <alignment/>
      <protection/>
    </xf>
    <xf numFmtId="4" fontId="55" fillId="0" borderId="21" xfId="66" applyNumberFormat="1" applyFont="1" applyBorder="1" applyAlignment="1">
      <alignment horizontal="center"/>
      <protection/>
    </xf>
    <xf numFmtId="4" fontId="21" fillId="0" borderId="21" xfId="42" applyNumberFormat="1" applyFont="1" applyBorder="1" applyAlignment="1">
      <alignment/>
    </xf>
    <xf numFmtId="0" fontId="37" fillId="0" borderId="38" xfId="66" applyFont="1" applyBorder="1" applyAlignment="1">
      <alignment horizontal="left"/>
      <protection/>
    </xf>
    <xf numFmtId="0" fontId="5" fillId="0" borderId="44" xfId="0" applyFont="1" applyBorder="1" applyAlignment="1">
      <alignment/>
    </xf>
    <xf numFmtId="0" fontId="5" fillId="0" borderId="38" xfId="66" applyFont="1" applyBorder="1" applyAlignment="1">
      <alignment horizontal="center"/>
      <protection/>
    </xf>
    <xf numFmtId="0" fontId="37" fillId="0" borderId="37" xfId="66" applyFont="1" applyBorder="1" applyAlignment="1">
      <alignment horizontal="center"/>
      <protection/>
    </xf>
    <xf numFmtId="172" fontId="5" fillId="0" borderId="37" xfId="42" applyNumberFormat="1" applyFont="1" applyBorder="1" applyAlignment="1">
      <alignment/>
    </xf>
    <xf numFmtId="0" fontId="5" fillId="0" borderId="37" xfId="0" applyFont="1" applyBorder="1" applyAlignment="1">
      <alignment/>
    </xf>
    <xf numFmtId="172" fontId="21" fillId="0" borderId="21" xfId="42" applyNumberFormat="1" applyFont="1" applyBorder="1" applyAlignment="1">
      <alignment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 quotePrefix="1">
      <alignment horizontal="center" vertical="center"/>
    </xf>
    <xf numFmtId="172" fontId="32" fillId="0" borderId="37" xfId="42" applyNumberFormat="1" applyFont="1" applyFill="1" applyBorder="1" applyAlignment="1">
      <alignment horizontal="center" vertical="center"/>
    </xf>
    <xf numFmtId="172" fontId="32" fillId="0" borderId="37" xfId="42" applyNumberFormat="1" applyFont="1" applyFill="1" applyBorder="1" applyAlignment="1">
      <alignment vertical="center"/>
    </xf>
    <xf numFmtId="0" fontId="65" fillId="0" borderId="21" xfId="66" applyFont="1" applyBorder="1" applyAlignment="1">
      <alignment horizontal="center"/>
      <protection/>
    </xf>
    <xf numFmtId="0" fontId="65" fillId="0" borderId="28" xfId="66" applyFont="1" applyBorder="1" applyAlignment="1">
      <alignment horizontal="left"/>
      <protection/>
    </xf>
    <xf numFmtId="0" fontId="66" fillId="0" borderId="29" xfId="0" applyFont="1" applyBorder="1" applyAlignment="1">
      <alignment/>
    </xf>
    <xf numFmtId="0" fontId="66" fillId="0" borderId="28" xfId="66" applyFont="1" applyBorder="1" applyAlignment="1">
      <alignment horizontal="center"/>
      <protection/>
    </xf>
    <xf numFmtId="0" fontId="65" fillId="0" borderId="33" xfId="66" applyFont="1" applyBorder="1" applyAlignment="1">
      <alignment horizontal="center"/>
      <protection/>
    </xf>
    <xf numFmtId="43" fontId="67" fillId="0" borderId="21" xfId="42" applyFont="1" applyBorder="1" applyAlignment="1">
      <alignment/>
    </xf>
    <xf numFmtId="172" fontId="66" fillId="0" borderId="33" xfId="42" applyNumberFormat="1" applyFont="1" applyBorder="1" applyAlignment="1">
      <alignment/>
    </xf>
    <xf numFmtId="39" fontId="67" fillId="0" borderId="28" xfId="0" applyNumberFormat="1" applyFont="1" applyBorder="1" applyAlignment="1">
      <alignment horizontal="centerContinuous"/>
    </xf>
    <xf numFmtId="39" fontId="67" fillId="0" borderId="29" xfId="0" applyNumberFormat="1" applyFont="1" applyBorder="1" applyAlignment="1">
      <alignment horizontal="centerContinuous"/>
    </xf>
    <xf numFmtId="0" fontId="66" fillId="0" borderId="33" xfId="0" applyFont="1" applyBorder="1" applyAlignment="1">
      <alignment/>
    </xf>
    <xf numFmtId="0" fontId="65" fillId="0" borderId="21" xfId="66" applyFont="1" applyBorder="1" applyAlignment="1" quotePrefix="1">
      <alignment horizontal="center"/>
      <protection/>
    </xf>
    <xf numFmtId="0" fontId="65" fillId="0" borderId="38" xfId="66" applyFont="1" applyBorder="1" applyAlignment="1">
      <alignment horizontal="left"/>
      <protection/>
    </xf>
    <xf numFmtId="0" fontId="66" fillId="0" borderId="44" xfId="0" applyFont="1" applyBorder="1" applyAlignment="1">
      <alignment/>
    </xf>
    <xf numFmtId="0" fontId="66" fillId="0" borderId="38" xfId="66" applyFont="1" applyBorder="1" applyAlignment="1">
      <alignment horizontal="center"/>
      <protection/>
    </xf>
    <xf numFmtId="0" fontId="65" fillId="0" borderId="37" xfId="66" applyFont="1" applyBorder="1" applyAlignment="1">
      <alignment horizontal="center"/>
      <protection/>
    </xf>
    <xf numFmtId="172" fontId="66" fillId="0" borderId="37" xfId="42" applyNumberFormat="1" applyFont="1" applyBorder="1" applyAlignment="1">
      <alignment/>
    </xf>
    <xf numFmtId="39" fontId="67" fillId="0" borderId="30" xfId="0" applyNumberFormat="1" applyFont="1" applyBorder="1" applyAlignment="1">
      <alignment horizontal="centerContinuous"/>
    </xf>
    <xf numFmtId="39" fontId="67" fillId="0" borderId="22" xfId="0" applyNumberFormat="1" applyFont="1" applyBorder="1" applyAlignment="1">
      <alignment horizontal="centerContinuous"/>
    </xf>
    <xf numFmtId="0" fontId="66" fillId="0" borderId="37" xfId="0" applyFont="1" applyBorder="1" applyAlignment="1">
      <alignment/>
    </xf>
    <xf numFmtId="0" fontId="65" fillId="0" borderId="30" xfId="66" applyFont="1" applyBorder="1" applyAlignment="1">
      <alignment horizontal="left"/>
      <protection/>
    </xf>
    <xf numFmtId="0" fontId="66" fillId="0" borderId="22" xfId="0" applyFont="1" applyBorder="1" applyAlignment="1">
      <alignment/>
    </xf>
    <xf numFmtId="0" fontId="66" fillId="0" borderId="30" xfId="66" applyFont="1" applyBorder="1" applyAlignment="1">
      <alignment horizontal="center"/>
      <protection/>
    </xf>
    <xf numFmtId="172" fontId="66" fillId="0" borderId="21" xfId="42" applyNumberFormat="1" applyFont="1" applyBorder="1" applyAlignment="1">
      <alignment/>
    </xf>
    <xf numFmtId="0" fontId="66" fillId="0" borderId="21" xfId="0" applyFont="1" applyBorder="1" applyAlignment="1">
      <alignment/>
    </xf>
    <xf numFmtId="0" fontId="67" fillId="0" borderId="10" xfId="0" applyFont="1" applyBorder="1" applyAlignment="1">
      <alignment horizontal="centerContinuous" vertical="center"/>
    </xf>
    <xf numFmtId="0" fontId="67" fillId="0" borderId="10" xfId="0" applyFont="1" applyBorder="1" applyAlignment="1">
      <alignment horizontal="center" vertical="center" wrapText="1"/>
    </xf>
    <xf numFmtId="39" fontId="67" fillId="0" borderId="44" xfId="0" applyNumberFormat="1" applyFont="1" applyBorder="1" applyAlignment="1">
      <alignment horizontal="centerContinuous"/>
    </xf>
    <xf numFmtId="43" fontId="67" fillId="0" borderId="33" xfId="42" applyFont="1" applyBorder="1" applyAlignment="1">
      <alignment/>
    </xf>
    <xf numFmtId="0" fontId="68" fillId="0" borderId="0" xfId="69" applyFont="1">
      <alignment/>
      <protection/>
    </xf>
    <xf numFmtId="0" fontId="14" fillId="0" borderId="4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39" fontId="20" fillId="0" borderId="4" xfId="0" applyNumberFormat="1" applyFont="1" applyBorder="1" applyAlignment="1">
      <alignment horizontal="right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15" xfId="66" applyFont="1" applyBorder="1" applyAlignment="1">
      <alignment vertical="center" wrapText="1"/>
      <protection/>
    </xf>
    <xf numFmtId="0" fontId="16" fillId="0" borderId="16" xfId="66" applyFont="1" applyBorder="1" applyAlignment="1">
      <alignment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5" fillId="0" borderId="11" xfId="66" applyFont="1" applyBorder="1" applyAlignment="1">
      <alignment horizontal="center" vertical="center"/>
      <protection/>
    </xf>
    <xf numFmtId="0" fontId="55" fillId="0" borderId="12" xfId="66" applyFont="1" applyBorder="1" applyAlignment="1">
      <alignment horizontal="center" vertical="center"/>
      <protection/>
    </xf>
    <xf numFmtId="0" fontId="55" fillId="0" borderId="13" xfId="66" applyFont="1" applyBorder="1" applyAlignment="1">
      <alignment horizontal="center" vertical="center"/>
      <protection/>
    </xf>
    <xf numFmtId="0" fontId="15" fillId="0" borderId="11" xfId="66" applyFont="1" applyBorder="1" applyAlignment="1">
      <alignment horizontal="center" vertical="center"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3" xfId="65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M01-00MT-RB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1.Shipping Dox- Sty# GO 91365 - 6,156 pcs (3)" xfId="64"/>
    <cellStyle name="Normal_DINH MUC XUAT" xfId="65"/>
    <cellStyle name="Normal_DM01-00MT-RB" xfId="66"/>
    <cellStyle name="Normal_DM-MUA VN" xfId="67"/>
    <cellStyle name="Normal_PKien-HD06" xfId="68"/>
    <cellStyle name="Normal_PKien-HD07" xfId="69"/>
    <cellStyle name="Note" xfId="70"/>
    <cellStyle name="Output" xfId="71"/>
    <cellStyle name="Percent" xfId="72"/>
    <cellStyle name="Title" xfId="73"/>
    <cellStyle name="Total" xfId="74"/>
    <cellStyle name="Warning Text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HOBONG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  <cellStyle name="표준_kc-elec system check list" xfId="87"/>
    <cellStyle name="一般_po130218.3.8" xfId="88"/>
    <cellStyle name="千位分隔[0]_Sheet1" xfId="89"/>
    <cellStyle name="常规_Sheet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nh%20muc%202%20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L%20HDGC%2002-08-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9"/>
      <sheetName val="13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au 01"/>
      <sheetName val="mau 02"/>
      <sheetName val="mau 03"/>
      <sheetName val="mau 04"/>
      <sheetName val="mau 05"/>
      <sheetName val="mau 06"/>
      <sheetName val="mau 08"/>
      <sheetName val="mau 09"/>
      <sheetName val="mau 11"/>
      <sheetName val="Tong NC NPL"/>
      <sheetName val="XXXXXXXX"/>
      <sheetName val="00000000"/>
    </sheetNames>
    <sheetDataSet>
      <sheetData sheetId="6"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74863.9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14755272.075276</v>
          </cell>
        </row>
        <row r="29">
          <cell r="D29">
            <v>47590</v>
          </cell>
          <cell r="E29">
            <v>381.2199999999939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227700</v>
          </cell>
          <cell r="E36">
            <v>106685.38</v>
          </cell>
        </row>
        <row r="37">
          <cell r="D37">
            <v>2957</v>
          </cell>
          <cell r="E37">
            <v>751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21149</v>
          </cell>
          <cell r="E40">
            <v>20427.979999999996</v>
          </cell>
        </row>
        <row r="41">
          <cell r="D41">
            <v>52470</v>
          </cell>
          <cell r="E41">
            <v>255.6999999999971</v>
          </cell>
        </row>
        <row r="42">
          <cell r="D42">
            <v>133753</v>
          </cell>
          <cell r="E42">
            <v>5853.1999999999825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47971.219999999994</v>
          </cell>
        </row>
        <row r="48">
          <cell r="D48">
            <v>0</v>
          </cell>
          <cell r="E48">
            <v>47971.219999999994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40569</v>
          </cell>
          <cell r="E51">
            <v>1625.979999999996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4139.718320000001</v>
          </cell>
        </row>
        <row r="54">
          <cell r="D54">
            <v>40544</v>
          </cell>
          <cell r="E54">
            <v>1032.979999999996</v>
          </cell>
        </row>
        <row r="55">
          <cell r="D55">
            <v>113556</v>
          </cell>
          <cell r="E55">
            <v>802.8399999999965</v>
          </cell>
        </row>
        <row r="56">
          <cell r="D56">
            <v>147.35</v>
          </cell>
          <cell r="E56">
            <v>0</v>
          </cell>
        </row>
        <row r="57">
          <cell r="D57">
            <v>30463</v>
          </cell>
          <cell r="E57">
            <v>0.003960000001825392</v>
          </cell>
        </row>
        <row r="58">
          <cell r="D58">
            <v>1450</v>
          </cell>
          <cell r="E58">
            <v>3494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6">
      <selection activeCell="G21" sqref="G21"/>
    </sheetView>
  </sheetViews>
  <sheetFormatPr defaultColWidth="9.140625" defaultRowHeight="12.75"/>
  <cols>
    <col min="1" max="1" width="3.140625" style="5" customWidth="1"/>
    <col min="2" max="2" width="11.00390625" style="5" customWidth="1"/>
    <col min="3" max="3" width="18.421875" style="5" customWidth="1"/>
    <col min="4" max="4" width="11.8515625" style="5" customWidth="1"/>
    <col min="5" max="5" width="6.8515625" style="5" customWidth="1"/>
    <col min="6" max="6" width="9.8515625" style="5" customWidth="1"/>
    <col min="7" max="7" width="9.140625" style="5" customWidth="1"/>
    <col min="8" max="8" width="10.28125" style="5" customWidth="1"/>
    <col min="9" max="9" width="12.28125" style="5" customWidth="1"/>
    <col min="10" max="10" width="4.28125" style="5" customWidth="1"/>
    <col min="11" max="11" width="2.7109375" style="5" customWidth="1"/>
    <col min="12" max="16384" width="9.140625" style="5" customWidth="1"/>
  </cols>
  <sheetData>
    <row r="1" spans="1:11" ht="33" customHeight="1">
      <c r="A1" s="1"/>
      <c r="B1" s="1"/>
      <c r="C1" s="1"/>
      <c r="D1" s="1"/>
      <c r="E1" s="2" t="s">
        <v>0</v>
      </c>
      <c r="F1" s="301" t="s">
        <v>284</v>
      </c>
      <c r="G1" s="1"/>
      <c r="H1" s="1"/>
      <c r="J1" s="4" t="s">
        <v>283</v>
      </c>
      <c r="K1" s="1"/>
    </row>
    <row r="2" spans="1:11" ht="21">
      <c r="A2" s="50"/>
      <c r="B2" s="49"/>
      <c r="C2" s="7" t="s">
        <v>32</v>
      </c>
      <c r="D2" s="6"/>
      <c r="E2" s="6"/>
      <c r="F2" s="6"/>
      <c r="G2" s="6"/>
      <c r="H2" s="6"/>
      <c r="I2" s="6"/>
      <c r="J2" s="6"/>
      <c r="K2" s="295"/>
    </row>
    <row r="3" spans="1:10" ht="39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6.5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6.5">
      <c r="A5" s="9"/>
      <c r="B5" s="9" t="s">
        <v>3</v>
      </c>
      <c r="C5" s="9" t="s">
        <v>19</v>
      </c>
      <c r="D5" s="9"/>
      <c r="E5" s="9"/>
      <c r="F5" s="9" t="s">
        <v>20</v>
      </c>
      <c r="G5" s="9"/>
      <c r="H5" s="12"/>
      <c r="I5" s="12"/>
      <c r="J5" s="11"/>
    </row>
    <row r="6" spans="1:10" ht="18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15.75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5" ht="18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  <c r="L8" s="52"/>
      <c r="M8" s="53"/>
      <c r="N8" s="54"/>
      <c r="O8" s="55"/>
    </row>
    <row r="9" spans="1:15" ht="16.5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  <c r="L9" s="52"/>
      <c r="M9" s="53"/>
      <c r="N9" s="54"/>
      <c r="O9" s="55"/>
    </row>
    <row r="10" spans="1:10" ht="16.5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8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C12" s="13"/>
      <c r="D12" s="9"/>
      <c r="E12" s="9"/>
      <c r="F12" s="9"/>
      <c r="G12" s="9"/>
      <c r="H12" s="9"/>
      <c r="I12" s="9"/>
      <c r="J12" s="11"/>
    </row>
    <row r="13" spans="1:11" ht="17.25" customHeight="1">
      <c r="A13" s="14" t="s">
        <v>285</v>
      </c>
      <c r="B13" s="296"/>
      <c r="C13" s="14"/>
      <c r="D13" s="14"/>
      <c r="E13" s="14"/>
      <c r="F13" s="296"/>
      <c r="G13" s="296"/>
      <c r="H13" s="296"/>
      <c r="I13" s="296"/>
      <c r="J13" s="296"/>
      <c r="K13" s="296"/>
    </row>
    <row r="14" spans="1:11" ht="17.25" customHeight="1">
      <c r="A14" s="14" t="s">
        <v>286</v>
      </c>
      <c r="B14" s="14"/>
      <c r="C14" s="14"/>
      <c r="D14" s="14"/>
      <c r="E14" s="14"/>
      <c r="F14" s="296"/>
      <c r="G14" s="296"/>
      <c r="H14" s="296"/>
      <c r="I14" s="296"/>
      <c r="J14" s="296"/>
      <c r="K14" s="296"/>
    </row>
    <row r="15" spans="1:11" ht="17.25" customHeight="1">
      <c r="A15" s="14" t="s">
        <v>287</v>
      </c>
      <c r="B15" s="14"/>
      <c r="C15" s="14"/>
      <c r="D15" s="14"/>
      <c r="E15" s="14"/>
      <c r="F15" s="296"/>
      <c r="G15" s="296"/>
      <c r="H15" s="296"/>
      <c r="I15" s="296"/>
      <c r="J15" s="296"/>
      <c r="K15" s="296"/>
    </row>
    <row r="16" spans="1:11" ht="25.5" customHeight="1">
      <c r="A16" s="14"/>
      <c r="B16" s="56" t="s">
        <v>42</v>
      </c>
      <c r="C16" s="14" t="s">
        <v>61</v>
      </c>
      <c r="D16" s="14"/>
      <c r="E16" s="14"/>
      <c r="F16" s="296"/>
      <c r="G16" s="296"/>
      <c r="H16" s="296"/>
      <c r="I16" s="296"/>
      <c r="J16" s="296"/>
      <c r="K16" s="296"/>
    </row>
    <row r="17" spans="1:11" ht="17.25" customHeight="1">
      <c r="A17" s="14"/>
      <c r="B17" s="59" t="s">
        <v>50</v>
      </c>
      <c r="C17" s="86" t="s">
        <v>7</v>
      </c>
      <c r="D17" s="87"/>
      <c r="E17" s="92"/>
      <c r="F17" s="59" t="s">
        <v>51</v>
      </c>
      <c r="G17" s="59" t="s">
        <v>52</v>
      </c>
      <c r="H17" s="59" t="s">
        <v>53</v>
      </c>
      <c r="I17" s="72" t="s">
        <v>54</v>
      </c>
      <c r="J17" s="284"/>
      <c r="K17" s="296"/>
    </row>
    <row r="18" spans="1:11" ht="17.25" customHeight="1">
      <c r="A18" s="14"/>
      <c r="B18" s="59">
        <v>1</v>
      </c>
      <c r="C18" s="298" t="s">
        <v>278</v>
      </c>
      <c r="D18" s="84"/>
      <c r="E18" s="299"/>
      <c r="F18" s="67" t="s">
        <v>58</v>
      </c>
      <c r="G18" s="286">
        <v>10487</v>
      </c>
      <c r="H18" s="300">
        <v>0.036</v>
      </c>
      <c r="I18" s="74">
        <f>H18*G18</f>
        <v>377.532</v>
      </c>
      <c r="J18" s="284"/>
      <c r="K18" s="296"/>
    </row>
    <row r="19" spans="1:11" ht="24" customHeight="1">
      <c r="A19" s="14"/>
      <c r="B19" s="346" t="s">
        <v>59</v>
      </c>
      <c r="C19" s="347"/>
      <c r="D19" s="292"/>
      <c r="E19" s="293"/>
      <c r="F19" s="69"/>
      <c r="G19" s="69"/>
      <c r="H19" s="70"/>
      <c r="I19" s="294">
        <f>SUM(I18:I18)</f>
        <v>377.532</v>
      </c>
      <c r="J19" s="297"/>
      <c r="K19" s="296"/>
    </row>
    <row r="20" spans="1:11" ht="12" customHeight="1">
      <c r="A20" s="14"/>
      <c r="B20" s="14"/>
      <c r="C20" s="14"/>
      <c r="D20" s="14"/>
      <c r="E20" s="14"/>
      <c r="F20" s="296"/>
      <c r="G20" s="296"/>
      <c r="H20" s="296"/>
      <c r="I20" s="296"/>
      <c r="J20" s="296"/>
      <c r="K20" s="296"/>
    </row>
    <row r="21" spans="1:11" ht="17.25" customHeight="1">
      <c r="A21" s="296"/>
      <c r="B21" s="56" t="s">
        <v>43</v>
      </c>
      <c r="C21" s="57" t="s">
        <v>63</v>
      </c>
      <c r="D21" s="14"/>
      <c r="E21" s="14"/>
      <c r="F21" s="296"/>
      <c r="G21" s="296"/>
      <c r="H21" s="296"/>
      <c r="I21" s="296"/>
      <c r="J21" s="296"/>
      <c r="K21" s="296"/>
    </row>
    <row r="22" spans="1:11" ht="17.25" customHeight="1">
      <c r="A22" s="58"/>
      <c r="B22" s="14" t="s">
        <v>78</v>
      </c>
      <c r="C22" s="296"/>
      <c r="D22" s="14"/>
      <c r="E22" s="14"/>
      <c r="F22" s="296"/>
      <c r="G22" s="296"/>
      <c r="H22" s="296"/>
      <c r="I22" s="296"/>
      <c r="J22" s="296"/>
      <c r="K22" s="296"/>
    </row>
    <row r="23" spans="1:11" ht="24" customHeight="1">
      <c r="A23" s="58"/>
      <c r="B23" s="14"/>
      <c r="C23" s="14" t="s">
        <v>66</v>
      </c>
      <c r="D23" s="14"/>
      <c r="E23" s="14"/>
      <c r="F23" s="296"/>
      <c r="G23" s="296"/>
      <c r="H23" s="296"/>
      <c r="I23" s="296"/>
      <c r="J23" s="296"/>
      <c r="K23" s="296"/>
    </row>
    <row r="24" spans="1:11" ht="17.25" customHeight="1">
      <c r="A24" s="58"/>
      <c r="B24" s="14" t="s">
        <v>282</v>
      </c>
      <c r="C24" s="296"/>
      <c r="D24" s="14"/>
      <c r="E24" s="14"/>
      <c r="F24" s="296"/>
      <c r="G24" s="296"/>
      <c r="H24" s="296"/>
      <c r="I24" s="296"/>
      <c r="J24" s="296"/>
      <c r="K24" s="296"/>
    </row>
    <row r="25" spans="1:11" ht="17.25" customHeight="1">
      <c r="A25" s="58"/>
      <c r="B25" s="14" t="s">
        <v>288</v>
      </c>
      <c r="C25" s="296"/>
      <c r="D25" s="14"/>
      <c r="E25" s="14"/>
      <c r="F25" s="296"/>
      <c r="G25" s="296"/>
      <c r="H25" s="296"/>
      <c r="I25" s="296"/>
      <c r="J25" s="296"/>
      <c r="K25" s="296"/>
    </row>
    <row r="26" spans="1:11" ht="22.5" customHeight="1">
      <c r="A26" s="58"/>
      <c r="C26" s="14" t="s">
        <v>289</v>
      </c>
      <c r="D26" s="14"/>
      <c r="E26" s="14"/>
      <c r="F26" s="296"/>
      <c r="G26" s="296"/>
      <c r="H26" s="296"/>
      <c r="I26" s="296"/>
      <c r="J26" s="296"/>
      <c r="K26" s="296"/>
    </row>
    <row r="27" spans="1:11" ht="17.25" customHeight="1">
      <c r="A27" s="58"/>
      <c r="B27" s="14" t="s">
        <v>290</v>
      </c>
      <c r="C27" s="296"/>
      <c r="D27" s="14"/>
      <c r="E27" s="14"/>
      <c r="F27" s="296"/>
      <c r="G27" s="296"/>
      <c r="H27" s="296"/>
      <c r="I27" s="296"/>
      <c r="J27" s="296"/>
      <c r="K27" s="296"/>
    </row>
    <row r="28" spans="1:11" ht="17.25" customHeight="1">
      <c r="A28" s="58"/>
      <c r="B28" s="14" t="s">
        <v>291</v>
      </c>
      <c r="C28" s="296"/>
      <c r="D28" s="14"/>
      <c r="E28" s="14"/>
      <c r="F28" s="296"/>
      <c r="G28" s="296"/>
      <c r="H28" s="296"/>
      <c r="I28" s="296"/>
      <c r="J28" s="296"/>
      <c r="K28" s="296"/>
    </row>
    <row r="29" spans="1:11" ht="17.25" customHeight="1">
      <c r="A29" s="58"/>
      <c r="B29" s="14" t="s">
        <v>72</v>
      </c>
      <c r="C29" s="296"/>
      <c r="D29" s="14"/>
      <c r="E29" s="14"/>
      <c r="F29" s="296"/>
      <c r="G29" s="296"/>
      <c r="H29" s="296"/>
      <c r="I29" s="296"/>
      <c r="J29" s="296"/>
      <c r="K29" s="296"/>
    </row>
    <row r="30" spans="1:11" ht="27.75" customHeight="1">
      <c r="A30" s="296"/>
      <c r="B30" s="56" t="s">
        <v>44</v>
      </c>
      <c r="C30" s="39" t="s">
        <v>292</v>
      </c>
      <c r="D30" s="296"/>
      <c r="E30" s="14"/>
      <c r="F30" s="296"/>
      <c r="G30" s="296"/>
      <c r="H30" s="296"/>
      <c r="I30" s="296"/>
      <c r="J30" s="296"/>
      <c r="K30" s="296"/>
    </row>
    <row r="31" spans="1:11" ht="17.25" customHeight="1">
      <c r="A31" s="296"/>
      <c r="B31" s="10" t="s">
        <v>45</v>
      </c>
      <c r="C31" s="296"/>
      <c r="D31" s="296"/>
      <c r="E31" s="14"/>
      <c r="F31" s="296"/>
      <c r="G31" s="296"/>
      <c r="H31" s="296"/>
      <c r="I31" s="296"/>
      <c r="J31" s="296"/>
      <c r="K31" s="296"/>
    </row>
    <row r="32" spans="1:11" ht="26.25" customHeight="1">
      <c r="A32" s="296"/>
      <c r="B32" s="296"/>
      <c r="C32" s="14" t="s">
        <v>46</v>
      </c>
      <c r="D32" s="296"/>
      <c r="E32" s="14"/>
      <c r="F32" s="296"/>
      <c r="G32" s="296"/>
      <c r="H32" s="296"/>
      <c r="I32" s="296"/>
      <c r="J32" s="296"/>
      <c r="K32" s="296"/>
    </row>
    <row r="33" spans="1:11" ht="17.25" customHeight="1">
      <c r="A33" s="296"/>
      <c r="B33" s="14" t="s">
        <v>68</v>
      </c>
      <c r="C33" s="296"/>
      <c r="D33" s="296"/>
      <c r="E33" s="14"/>
      <c r="F33" s="296"/>
      <c r="G33" s="296"/>
      <c r="H33" s="296"/>
      <c r="I33" s="296"/>
      <c r="J33" s="296"/>
      <c r="K33" s="296"/>
    </row>
    <row r="34" spans="2:10" ht="29.25" customHeight="1">
      <c r="B34" s="44" t="s">
        <v>16</v>
      </c>
      <c r="C34" s="45"/>
      <c r="D34" s="13"/>
      <c r="E34" s="13"/>
      <c r="G34" s="13"/>
      <c r="H34" s="46" t="s">
        <v>15</v>
      </c>
      <c r="J34" s="43"/>
    </row>
    <row r="35" spans="1:10" ht="17.25" customHeight="1">
      <c r="A35" s="47" t="s">
        <v>23</v>
      </c>
      <c r="C35" s="45"/>
      <c r="D35" s="13"/>
      <c r="E35" s="13"/>
      <c r="G35" s="13"/>
      <c r="H35" s="45" t="s">
        <v>41</v>
      </c>
      <c r="J35" s="43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mergeCells count="1">
    <mergeCell ref="B19:C19"/>
  </mergeCells>
  <printOptions/>
  <pageMargins left="0.5" right="0" top="0.5" bottom="0.5" header="0.25" footer="0.2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5" zoomScaleNormal="85" workbookViewId="0" topLeftCell="C25">
      <selection activeCell="J42" sqref="J42"/>
    </sheetView>
  </sheetViews>
  <sheetFormatPr defaultColWidth="9.140625" defaultRowHeight="12.75"/>
  <cols>
    <col min="1" max="1" width="4.8515625" style="193" customWidth="1"/>
    <col min="2" max="2" width="39.00390625" style="193" customWidth="1"/>
    <col min="3" max="3" width="6.421875" style="193" customWidth="1"/>
    <col min="4" max="4" width="6.8515625" style="193" customWidth="1"/>
    <col min="5" max="5" width="11.421875" style="193" customWidth="1"/>
    <col min="6" max="6" width="13.28125" style="193" customWidth="1"/>
    <col min="7" max="7" width="11.7109375" style="193" customWidth="1"/>
    <col min="8" max="8" width="13.421875" style="193" customWidth="1"/>
    <col min="9" max="9" width="13.00390625" style="193" customWidth="1"/>
    <col min="10" max="10" width="12.7109375" style="193" customWidth="1"/>
    <col min="11" max="11" width="14.28125" style="193" customWidth="1"/>
    <col min="12" max="14" width="9.8515625" style="193" customWidth="1"/>
    <col min="15" max="16" width="7.57421875" style="193" customWidth="1"/>
    <col min="17" max="17" width="8.140625" style="193" customWidth="1"/>
    <col min="18" max="18" width="10.8515625" style="193" customWidth="1"/>
    <col min="19" max="19" width="13.140625" style="193" customWidth="1"/>
    <col min="20" max="20" width="9.140625" style="193" customWidth="1"/>
    <col min="21" max="21" width="13.28125" style="193" customWidth="1"/>
    <col min="22" max="16384" width="9.140625" style="193" customWidth="1"/>
  </cols>
  <sheetData>
    <row r="1" spans="1:19" ht="25.5" customHeight="1">
      <c r="A1" s="191" t="s">
        <v>259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s="194" customFormat="1" ht="22.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s="194" customFormat="1" ht="14.25" customHeight="1">
      <c r="A3" s="193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3"/>
      <c r="S3" s="197" t="s">
        <v>159</v>
      </c>
    </row>
    <row r="4" spans="1:19" s="194" customFormat="1" ht="34.5" customHeight="1">
      <c r="A4" s="198" t="s">
        <v>261</v>
      </c>
      <c r="B4" s="199"/>
      <c r="C4" s="198" t="s">
        <v>262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198" t="s">
        <v>263</v>
      </c>
      <c r="Q4" s="201"/>
      <c r="S4" s="202"/>
    </row>
    <row r="5" spans="1:19" s="194" customFormat="1" ht="19.5" customHeight="1">
      <c r="A5" s="198" t="s">
        <v>160</v>
      </c>
      <c r="B5" s="199"/>
      <c r="S5" s="202"/>
    </row>
    <row r="6" spans="1:19" s="194" customFormat="1" ht="19.5" customHeight="1">
      <c r="A6" s="198" t="s">
        <v>260</v>
      </c>
      <c r="B6" s="199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0"/>
      <c r="P6" s="205"/>
      <c r="Q6" s="201"/>
      <c r="S6" s="202"/>
    </row>
    <row r="7" spans="1:19" s="194" customFormat="1" ht="19.5" customHeight="1">
      <c r="A7" s="204" t="s">
        <v>161</v>
      </c>
      <c r="B7" s="199"/>
      <c r="C7" s="203"/>
      <c r="P7" s="205"/>
      <c r="Q7" s="201"/>
      <c r="S7" s="202"/>
    </row>
    <row r="8" spans="1:19" s="194" customFormat="1" ht="19.5" customHeight="1">
      <c r="A8" s="206" t="s">
        <v>162</v>
      </c>
      <c r="B8" s="199"/>
      <c r="C8" s="203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5"/>
      <c r="Q8" s="201"/>
      <c r="S8" s="202"/>
    </row>
    <row r="9" spans="1:19" s="194" customFormat="1" ht="24" customHeight="1">
      <c r="A9" s="207" t="s">
        <v>264</v>
      </c>
      <c r="B9" s="208"/>
      <c r="C9" s="209"/>
      <c r="D9" s="210"/>
      <c r="E9" s="210"/>
      <c r="F9" s="210"/>
      <c r="G9" s="210"/>
      <c r="H9" s="210" t="s">
        <v>258</v>
      </c>
      <c r="I9" s="210" t="s">
        <v>302</v>
      </c>
      <c r="J9" s="210" t="s">
        <v>319</v>
      </c>
      <c r="K9" s="210" t="s">
        <v>307</v>
      </c>
      <c r="L9" s="210"/>
      <c r="M9" s="210"/>
      <c r="N9" s="210"/>
      <c r="O9" s="210"/>
      <c r="P9" s="211"/>
      <c r="Q9" s="212"/>
      <c r="R9" s="213"/>
      <c r="S9" s="207"/>
    </row>
    <row r="10" spans="1:19" s="194" customFormat="1" ht="18.75" customHeight="1">
      <c r="A10" s="364" t="s">
        <v>50</v>
      </c>
      <c r="B10" s="367" t="s">
        <v>7</v>
      </c>
      <c r="C10" s="370" t="s">
        <v>163</v>
      </c>
      <c r="D10" s="373" t="s">
        <v>9</v>
      </c>
      <c r="E10" s="214" t="s">
        <v>267</v>
      </c>
      <c r="F10" s="257" t="s">
        <v>270</v>
      </c>
      <c r="G10" s="253" t="s">
        <v>265</v>
      </c>
      <c r="H10" s="245" t="s">
        <v>154</v>
      </c>
      <c r="I10" s="215" t="s">
        <v>275</v>
      </c>
      <c r="J10" s="215" t="s">
        <v>308</v>
      </c>
      <c r="K10" s="215"/>
      <c r="L10" s="215"/>
      <c r="M10" s="215"/>
      <c r="N10" s="215"/>
      <c r="O10" s="215"/>
      <c r="P10" s="215"/>
      <c r="Q10" s="215"/>
      <c r="R10" s="363" t="s">
        <v>164</v>
      </c>
      <c r="S10" s="363" t="s">
        <v>165</v>
      </c>
    </row>
    <row r="11" spans="1:19" s="194" customFormat="1" ht="18.75" customHeight="1">
      <c r="A11" s="365"/>
      <c r="B11" s="368"/>
      <c r="C11" s="371"/>
      <c r="D11" s="371"/>
      <c r="E11" s="260" t="s">
        <v>268</v>
      </c>
      <c r="F11" s="258" t="s">
        <v>272</v>
      </c>
      <c r="G11" s="254" t="s">
        <v>266</v>
      </c>
      <c r="H11" s="246" t="s">
        <v>155</v>
      </c>
      <c r="I11" s="215" t="s">
        <v>276</v>
      </c>
      <c r="J11" s="216"/>
      <c r="K11" s="216"/>
      <c r="L11" s="216"/>
      <c r="M11" s="216"/>
      <c r="N11" s="216"/>
      <c r="O11" s="216"/>
      <c r="P11" s="216"/>
      <c r="Q11" s="216"/>
      <c r="R11" s="363"/>
      <c r="S11" s="363"/>
    </row>
    <row r="12" spans="1:19" s="194" customFormat="1" ht="18.75" customHeight="1" thickBot="1">
      <c r="A12" s="366"/>
      <c r="B12" s="369"/>
      <c r="C12" s="372"/>
      <c r="D12" s="372"/>
      <c r="E12" s="261" t="s">
        <v>269</v>
      </c>
      <c r="F12" s="259" t="s">
        <v>271</v>
      </c>
      <c r="G12" s="255"/>
      <c r="H12" s="247" t="s">
        <v>156</v>
      </c>
      <c r="I12" s="217"/>
      <c r="J12" s="217"/>
      <c r="K12" s="217"/>
      <c r="L12" s="217"/>
      <c r="M12" s="217"/>
      <c r="N12" s="217"/>
      <c r="O12" s="217"/>
      <c r="P12" s="217"/>
      <c r="Q12" s="217"/>
      <c r="R12" s="363"/>
      <c r="S12" s="363"/>
    </row>
    <row r="13" spans="1:19" s="194" customFormat="1" ht="12.75" customHeight="1">
      <c r="A13" s="218">
        <v>1</v>
      </c>
      <c r="B13" s="219" t="s">
        <v>166</v>
      </c>
      <c r="C13" s="220" t="s">
        <v>167</v>
      </c>
      <c r="D13" s="221" t="s">
        <v>257</v>
      </c>
      <c r="E13" s="262">
        <f>'[2]mau 06'!D13</f>
        <v>0</v>
      </c>
      <c r="F13" s="277">
        <f aca="true" t="shared" si="0" ref="F13:F27">G13-R13</f>
        <v>0</v>
      </c>
      <c r="G13" s="256">
        <f>'[2]mau 06'!E13</f>
        <v>0</v>
      </c>
      <c r="H13" s="222"/>
      <c r="I13" s="222"/>
      <c r="J13" s="222"/>
      <c r="K13" s="222"/>
      <c r="L13" s="222"/>
      <c r="M13" s="222"/>
      <c r="N13" s="222"/>
      <c r="O13" s="223"/>
      <c r="P13" s="224"/>
      <c r="Q13" s="225"/>
      <c r="R13" s="222">
        <f>SUM(H13:Q13)</f>
        <v>0</v>
      </c>
      <c r="S13" s="264">
        <v>5515190000</v>
      </c>
    </row>
    <row r="14" spans="1:19" s="194" customFormat="1" ht="12.75" customHeight="1">
      <c r="A14" s="218">
        <v>2</v>
      </c>
      <c r="B14" s="226" t="s">
        <v>168</v>
      </c>
      <c r="C14" s="227" t="s">
        <v>169</v>
      </c>
      <c r="D14" s="228" t="s">
        <v>257</v>
      </c>
      <c r="E14" s="262">
        <f>'[2]mau 06'!D14</f>
        <v>0</v>
      </c>
      <c r="F14" s="277">
        <f t="shared" si="0"/>
        <v>0</v>
      </c>
      <c r="G14" s="256">
        <f>'[2]mau 06'!E14</f>
        <v>0</v>
      </c>
      <c r="H14" s="218"/>
      <c r="I14" s="218"/>
      <c r="J14" s="218"/>
      <c r="K14" s="218"/>
      <c r="L14" s="218"/>
      <c r="M14" s="218"/>
      <c r="N14" s="218"/>
      <c r="O14" s="229"/>
      <c r="P14" s="230"/>
      <c r="Q14" s="225"/>
      <c r="R14" s="222">
        <f aca="true" t="shared" si="1" ref="R14:R60">SUM(H14:Q14)</f>
        <v>0</v>
      </c>
      <c r="S14" s="265">
        <v>5515190000</v>
      </c>
    </row>
    <row r="15" spans="1:19" s="194" customFormat="1" ht="12.75" customHeight="1">
      <c r="A15" s="218">
        <v>3</v>
      </c>
      <c r="B15" s="226" t="s">
        <v>170</v>
      </c>
      <c r="C15" s="227" t="s">
        <v>171</v>
      </c>
      <c r="D15" s="228" t="s">
        <v>257</v>
      </c>
      <c r="E15" s="262">
        <f>'[2]mau 06'!D15</f>
        <v>74863.9</v>
      </c>
      <c r="F15" s="277">
        <f t="shared" si="0"/>
        <v>0</v>
      </c>
      <c r="G15" s="256">
        <f>'[2]mau 06'!E15</f>
        <v>0</v>
      </c>
      <c r="H15" s="218"/>
      <c r="I15" s="218"/>
      <c r="J15" s="218"/>
      <c r="K15" s="218"/>
      <c r="L15" s="218"/>
      <c r="M15" s="218"/>
      <c r="N15" s="218"/>
      <c r="O15" s="229"/>
      <c r="P15" s="230"/>
      <c r="Q15" s="225"/>
      <c r="R15" s="222">
        <f t="shared" si="1"/>
        <v>0</v>
      </c>
      <c r="S15" s="265">
        <v>5515190000</v>
      </c>
    </row>
    <row r="16" spans="1:19" s="194" customFormat="1" ht="12.75" customHeight="1">
      <c r="A16" s="218">
        <v>4</v>
      </c>
      <c r="B16" s="226" t="s">
        <v>172</v>
      </c>
      <c r="C16" s="227" t="s">
        <v>173</v>
      </c>
      <c r="D16" s="228" t="s">
        <v>257</v>
      </c>
      <c r="E16" s="262">
        <f>'[2]mau 06'!D16</f>
        <v>0</v>
      </c>
      <c r="F16" s="277">
        <f t="shared" si="0"/>
        <v>0</v>
      </c>
      <c r="G16" s="256">
        <f>'[2]mau 06'!E16</f>
        <v>0</v>
      </c>
      <c r="H16" s="218"/>
      <c r="I16" s="218"/>
      <c r="J16" s="218"/>
      <c r="K16" s="218"/>
      <c r="L16" s="218"/>
      <c r="M16" s="218"/>
      <c r="N16" s="218"/>
      <c r="O16" s="229"/>
      <c r="P16" s="230"/>
      <c r="Q16" s="225"/>
      <c r="R16" s="222">
        <f t="shared" si="1"/>
        <v>0</v>
      </c>
      <c r="S16" s="265">
        <v>5515190000</v>
      </c>
    </row>
    <row r="17" spans="1:19" s="194" customFormat="1" ht="12.75" customHeight="1">
      <c r="A17" s="218">
        <v>5</v>
      </c>
      <c r="B17" s="226" t="s">
        <v>174</v>
      </c>
      <c r="C17" s="227" t="s">
        <v>175</v>
      </c>
      <c r="D17" s="228" t="s">
        <v>257</v>
      </c>
      <c r="E17" s="262">
        <f>'[2]mau 06'!D17</f>
        <v>0</v>
      </c>
      <c r="F17" s="277">
        <f t="shared" si="0"/>
        <v>0</v>
      </c>
      <c r="G17" s="256">
        <f>'[2]mau 06'!E17</f>
        <v>0</v>
      </c>
      <c r="H17" s="218"/>
      <c r="I17" s="218"/>
      <c r="J17" s="218"/>
      <c r="K17" s="218"/>
      <c r="L17" s="218"/>
      <c r="M17" s="218"/>
      <c r="N17" s="218"/>
      <c r="O17" s="229"/>
      <c r="P17" s="230"/>
      <c r="Q17" s="225"/>
      <c r="R17" s="222">
        <f t="shared" si="1"/>
        <v>0</v>
      </c>
      <c r="S17" s="265">
        <v>5515190000</v>
      </c>
    </row>
    <row r="18" spans="1:19" s="194" customFormat="1" ht="12.75" customHeight="1">
      <c r="A18" s="218">
        <v>6</v>
      </c>
      <c r="B18" s="226" t="s">
        <v>176</v>
      </c>
      <c r="C18" s="227" t="s">
        <v>177</v>
      </c>
      <c r="D18" s="228" t="s">
        <v>257</v>
      </c>
      <c r="E18" s="262">
        <f>'[2]mau 06'!D18</f>
        <v>0</v>
      </c>
      <c r="F18" s="277">
        <f t="shared" si="0"/>
        <v>0</v>
      </c>
      <c r="G18" s="256">
        <f>'[2]mau 06'!E18</f>
        <v>0</v>
      </c>
      <c r="H18" s="218"/>
      <c r="I18" s="218"/>
      <c r="J18" s="218"/>
      <c r="K18" s="218"/>
      <c r="L18" s="218"/>
      <c r="M18" s="218"/>
      <c r="N18" s="218"/>
      <c r="O18" s="229"/>
      <c r="P18" s="230"/>
      <c r="Q18" s="225"/>
      <c r="R18" s="222">
        <f t="shared" si="1"/>
        <v>0</v>
      </c>
      <c r="S18" s="265">
        <v>5515190000</v>
      </c>
    </row>
    <row r="19" spans="1:19" s="194" customFormat="1" ht="12.75" customHeight="1">
      <c r="A19" s="218">
        <v>7</v>
      </c>
      <c r="B19" s="226" t="s">
        <v>178</v>
      </c>
      <c r="C19" s="227" t="s">
        <v>179</v>
      </c>
      <c r="D19" s="228" t="s">
        <v>257</v>
      </c>
      <c r="E19" s="262">
        <f>'[2]mau 06'!D19</f>
        <v>0</v>
      </c>
      <c r="F19" s="277">
        <f t="shared" si="0"/>
        <v>0</v>
      </c>
      <c r="G19" s="256">
        <f>'[2]mau 06'!E19</f>
        <v>0</v>
      </c>
      <c r="H19" s="218"/>
      <c r="I19" s="218"/>
      <c r="J19" s="218"/>
      <c r="K19" s="218"/>
      <c r="L19" s="218"/>
      <c r="M19" s="218"/>
      <c r="N19" s="218"/>
      <c r="O19" s="229"/>
      <c r="P19" s="230"/>
      <c r="Q19" s="225"/>
      <c r="R19" s="222">
        <f t="shared" si="1"/>
        <v>0</v>
      </c>
      <c r="S19" s="265">
        <v>5515190000</v>
      </c>
    </row>
    <row r="20" spans="1:19" s="194" customFormat="1" ht="12.75" customHeight="1">
      <c r="A20" s="218">
        <v>8</v>
      </c>
      <c r="B20" s="226" t="s">
        <v>180</v>
      </c>
      <c r="C20" s="227" t="s">
        <v>181</v>
      </c>
      <c r="D20" s="228" t="s">
        <v>257</v>
      </c>
      <c r="E20" s="262">
        <f>'[2]mau 06'!D20</f>
        <v>0</v>
      </c>
      <c r="F20" s="277">
        <f t="shared" si="0"/>
        <v>0</v>
      </c>
      <c r="G20" s="256">
        <f>'[2]mau 06'!E20</f>
        <v>0</v>
      </c>
      <c r="H20" s="218"/>
      <c r="I20" s="218"/>
      <c r="J20" s="218"/>
      <c r="K20" s="218"/>
      <c r="L20" s="218"/>
      <c r="M20" s="218"/>
      <c r="N20" s="218"/>
      <c r="O20" s="229"/>
      <c r="P20" s="230"/>
      <c r="Q20" s="225"/>
      <c r="R20" s="222">
        <f t="shared" si="1"/>
        <v>0</v>
      </c>
      <c r="S20" s="265">
        <v>5515190000</v>
      </c>
    </row>
    <row r="21" spans="1:19" s="194" customFormat="1" ht="12.75" customHeight="1">
      <c r="A21" s="218">
        <v>9</v>
      </c>
      <c r="B21" s="226" t="s">
        <v>182</v>
      </c>
      <c r="C21" s="227" t="s">
        <v>183</v>
      </c>
      <c r="D21" s="228" t="s">
        <v>257</v>
      </c>
      <c r="E21" s="262">
        <f>'[2]mau 06'!D21</f>
        <v>0</v>
      </c>
      <c r="F21" s="277">
        <f t="shared" si="0"/>
        <v>0</v>
      </c>
      <c r="G21" s="256">
        <f>'[2]mau 06'!E21</f>
        <v>0</v>
      </c>
      <c r="H21" s="218"/>
      <c r="I21" s="218"/>
      <c r="J21" s="218"/>
      <c r="K21" s="218"/>
      <c r="L21" s="218"/>
      <c r="M21" s="218"/>
      <c r="N21" s="218"/>
      <c r="O21" s="229"/>
      <c r="P21" s="230"/>
      <c r="Q21" s="225"/>
      <c r="R21" s="222">
        <f t="shared" si="1"/>
        <v>0</v>
      </c>
      <c r="S21" s="265">
        <v>5515190000</v>
      </c>
    </row>
    <row r="22" spans="1:19" s="194" customFormat="1" ht="12.75" customHeight="1">
      <c r="A22" s="218">
        <v>10</v>
      </c>
      <c r="B22" s="226" t="s">
        <v>184</v>
      </c>
      <c r="C22" s="227" t="s">
        <v>185</v>
      </c>
      <c r="D22" s="228" t="s">
        <v>257</v>
      </c>
      <c r="E22" s="262">
        <f>'[2]mau 06'!D22</f>
        <v>0</v>
      </c>
      <c r="F22" s="277">
        <f t="shared" si="0"/>
        <v>0</v>
      </c>
      <c r="G22" s="256">
        <f>'[2]mau 06'!E22</f>
        <v>0</v>
      </c>
      <c r="H22" s="218"/>
      <c r="I22" s="218"/>
      <c r="J22" s="218"/>
      <c r="K22" s="218"/>
      <c r="L22" s="218"/>
      <c r="M22" s="218"/>
      <c r="N22" s="218"/>
      <c r="O22" s="229"/>
      <c r="P22" s="230"/>
      <c r="Q22" s="225"/>
      <c r="R22" s="222">
        <f t="shared" si="1"/>
        <v>0</v>
      </c>
      <c r="S22" s="265">
        <v>5515190000</v>
      </c>
    </row>
    <row r="23" spans="1:19" s="194" customFormat="1" ht="12.75" customHeight="1">
      <c r="A23" s="218">
        <v>11</v>
      </c>
      <c r="B23" s="226" t="s">
        <v>186</v>
      </c>
      <c r="C23" s="227" t="s">
        <v>187</v>
      </c>
      <c r="D23" s="228" t="s">
        <v>188</v>
      </c>
      <c r="E23" s="262">
        <f>'[2]mau 06'!D23</f>
        <v>0</v>
      </c>
      <c r="F23" s="277">
        <f t="shared" si="0"/>
        <v>0</v>
      </c>
      <c r="G23" s="256">
        <f>'[2]mau 06'!E23</f>
        <v>0</v>
      </c>
      <c r="H23" s="218"/>
      <c r="I23" s="218"/>
      <c r="J23" s="218"/>
      <c r="K23" s="218"/>
      <c r="L23" s="218"/>
      <c r="M23" s="218"/>
      <c r="N23" s="218"/>
      <c r="O23" s="229"/>
      <c r="P23" s="230"/>
      <c r="Q23" s="225"/>
      <c r="R23" s="222">
        <f t="shared" si="1"/>
        <v>0</v>
      </c>
      <c r="S23" s="265">
        <v>5903909000</v>
      </c>
    </row>
    <row r="24" spans="1:19" s="194" customFormat="1" ht="12.75" customHeight="1">
      <c r="A24" s="218">
        <v>12</v>
      </c>
      <c r="B24" s="226" t="s">
        <v>189</v>
      </c>
      <c r="C24" s="227" t="s">
        <v>190</v>
      </c>
      <c r="D24" s="228" t="s">
        <v>191</v>
      </c>
      <c r="E24" s="262">
        <f>'[2]mau 06'!D24</f>
        <v>0</v>
      </c>
      <c r="F24" s="277">
        <f t="shared" si="0"/>
        <v>0</v>
      </c>
      <c r="G24" s="256">
        <f>'[2]mau 06'!E24</f>
        <v>0</v>
      </c>
      <c r="H24" s="218"/>
      <c r="I24" s="218"/>
      <c r="J24" s="218"/>
      <c r="K24" s="218"/>
      <c r="L24" s="218"/>
      <c r="M24" s="218"/>
      <c r="N24" s="218"/>
      <c r="O24" s="231"/>
      <c r="P24" s="230"/>
      <c r="Q24" s="225"/>
      <c r="R24" s="222">
        <f t="shared" si="1"/>
        <v>0</v>
      </c>
      <c r="S24" s="265">
        <v>5808900000</v>
      </c>
    </row>
    <row r="25" spans="1:19" s="194" customFormat="1" ht="12.75" customHeight="1">
      <c r="A25" s="218">
        <v>13</v>
      </c>
      <c r="B25" s="226" t="s">
        <v>192</v>
      </c>
      <c r="C25" s="227" t="s">
        <v>193</v>
      </c>
      <c r="D25" s="232" t="s">
        <v>188</v>
      </c>
      <c r="E25" s="262">
        <f>'[2]mau 06'!D25</f>
        <v>0</v>
      </c>
      <c r="F25" s="277">
        <f t="shared" si="0"/>
        <v>0</v>
      </c>
      <c r="G25" s="256">
        <f>'[2]mau 06'!E25</f>
        <v>0</v>
      </c>
      <c r="H25" s="218"/>
      <c r="I25" s="218"/>
      <c r="J25" s="218"/>
      <c r="K25" s="218"/>
      <c r="L25" s="218"/>
      <c r="M25" s="218"/>
      <c r="N25" s="218"/>
      <c r="O25" s="231"/>
      <c r="P25" s="230"/>
      <c r="Q25" s="225"/>
      <c r="R25" s="222">
        <f t="shared" si="1"/>
        <v>0</v>
      </c>
      <c r="S25" s="265">
        <v>5808900000</v>
      </c>
    </row>
    <row r="26" spans="1:19" s="194" customFormat="1" ht="12.75" customHeight="1">
      <c r="A26" s="218">
        <v>14</v>
      </c>
      <c r="B26" s="226" t="s">
        <v>194</v>
      </c>
      <c r="C26" s="227" t="s">
        <v>195</v>
      </c>
      <c r="D26" s="228" t="s">
        <v>191</v>
      </c>
      <c r="E26" s="262">
        <f>'[2]mau 06'!D26</f>
        <v>0</v>
      </c>
      <c r="F26" s="277">
        <f t="shared" si="0"/>
        <v>0</v>
      </c>
      <c r="G26" s="256">
        <f>'[2]mau 06'!E26</f>
        <v>0</v>
      </c>
      <c r="H26" s="218"/>
      <c r="I26" s="218"/>
      <c r="J26" s="218"/>
      <c r="K26" s="218"/>
      <c r="L26" s="218"/>
      <c r="M26" s="218"/>
      <c r="N26" s="218"/>
      <c r="O26" s="231"/>
      <c r="P26" s="230"/>
      <c r="Q26" s="225"/>
      <c r="R26" s="222">
        <f t="shared" si="1"/>
        <v>0</v>
      </c>
      <c r="S26" s="265">
        <v>5602100000</v>
      </c>
    </row>
    <row r="27" spans="1:21" s="194" customFormat="1" ht="12.75" customHeight="1">
      <c r="A27" s="218">
        <v>15</v>
      </c>
      <c r="B27" s="226" t="s">
        <v>196</v>
      </c>
      <c r="C27" s="227" t="s">
        <v>197</v>
      </c>
      <c r="D27" s="228" t="s">
        <v>198</v>
      </c>
      <c r="E27" s="262">
        <f>'[2]mau 06'!D27</f>
        <v>0</v>
      </c>
      <c r="F27" s="277">
        <f t="shared" si="0"/>
        <v>0</v>
      </c>
      <c r="G27" s="256">
        <f>'[2]mau 06'!E27</f>
        <v>0</v>
      </c>
      <c r="H27" s="218"/>
      <c r="I27" s="218"/>
      <c r="J27" s="218"/>
      <c r="K27" s="218"/>
      <c r="L27" s="218"/>
      <c r="M27" s="218"/>
      <c r="N27" s="218"/>
      <c r="O27" s="231"/>
      <c r="P27" s="230"/>
      <c r="Q27" s="225"/>
      <c r="R27" s="222">
        <f t="shared" si="1"/>
        <v>0</v>
      </c>
      <c r="S27" s="265">
        <v>6217900000</v>
      </c>
      <c r="U27" s="218"/>
    </row>
    <row r="28" spans="1:21" s="194" customFormat="1" ht="12.75" customHeight="1">
      <c r="A28" s="218">
        <v>16</v>
      </c>
      <c r="B28" s="226" t="s">
        <v>139</v>
      </c>
      <c r="C28" s="227" t="s">
        <v>138</v>
      </c>
      <c r="D28" s="232" t="s">
        <v>188</v>
      </c>
      <c r="E28" s="262">
        <f>'[2]mau 06'!D28</f>
        <v>0</v>
      </c>
      <c r="F28" s="277">
        <f>G28-R28</f>
        <v>-0.00472399964928627</v>
      </c>
      <c r="G28" s="256">
        <f>'[2]mau 06'!E28</f>
        <v>14755272.075276</v>
      </c>
      <c r="H28" s="305">
        <v>1347949</v>
      </c>
      <c r="I28" s="304">
        <v>7845957.92</v>
      </c>
      <c r="J28" s="304">
        <v>5561365.16</v>
      </c>
      <c r="K28" s="248"/>
      <c r="L28" s="248"/>
      <c r="M28" s="248"/>
      <c r="N28" s="248"/>
      <c r="O28" s="249"/>
      <c r="P28" s="250"/>
      <c r="Q28" s="251"/>
      <c r="R28" s="252">
        <f t="shared" si="1"/>
        <v>14755272.08</v>
      </c>
      <c r="S28" s="265">
        <v>5401200000</v>
      </c>
      <c r="U28" s="304">
        <v>5561365.16</v>
      </c>
    </row>
    <row r="29" spans="1:21" s="194" customFormat="1" ht="12.75" customHeight="1">
      <c r="A29" s="218">
        <v>17</v>
      </c>
      <c r="B29" s="226" t="s">
        <v>199</v>
      </c>
      <c r="C29" s="227" t="s">
        <v>200</v>
      </c>
      <c r="D29" s="228" t="s">
        <v>198</v>
      </c>
      <c r="E29" s="262">
        <f>'[2]mau 06'!D29</f>
        <v>47590</v>
      </c>
      <c r="F29" s="277">
        <f aca="true" t="shared" si="2" ref="F29:F62">G29-R29</f>
        <v>-6.139089236967266E-12</v>
      </c>
      <c r="G29" s="256">
        <f>'[2]mau 06'!E29</f>
        <v>381.2199999999939</v>
      </c>
      <c r="H29" s="233"/>
      <c r="I29" s="218"/>
      <c r="J29" s="218">
        <v>381.22</v>
      </c>
      <c r="K29" s="218"/>
      <c r="L29" s="218"/>
      <c r="M29" s="218"/>
      <c r="N29" s="218"/>
      <c r="O29" s="231"/>
      <c r="P29" s="230"/>
      <c r="Q29" s="225"/>
      <c r="R29" s="222">
        <f t="shared" si="1"/>
        <v>381.22</v>
      </c>
      <c r="S29" s="265">
        <v>9607190000</v>
      </c>
      <c r="U29" s="218">
        <v>381.22</v>
      </c>
    </row>
    <row r="30" spans="1:21" s="194" customFormat="1" ht="12.75" customHeight="1">
      <c r="A30" s="218">
        <v>18</v>
      </c>
      <c r="B30" s="226" t="s">
        <v>201</v>
      </c>
      <c r="C30" s="227" t="s">
        <v>202</v>
      </c>
      <c r="D30" s="228" t="s">
        <v>198</v>
      </c>
      <c r="E30" s="262">
        <f>'[2]mau 06'!D30</f>
        <v>0</v>
      </c>
      <c r="F30" s="277">
        <f t="shared" si="2"/>
        <v>0</v>
      </c>
      <c r="G30" s="256">
        <f>'[2]mau 06'!E30</f>
        <v>0</v>
      </c>
      <c r="H30" s="218"/>
      <c r="I30" s="218"/>
      <c r="J30" s="218"/>
      <c r="K30" s="218"/>
      <c r="L30" s="218"/>
      <c r="M30" s="218"/>
      <c r="N30" s="218"/>
      <c r="O30" s="231"/>
      <c r="P30" s="230"/>
      <c r="Q30" s="225"/>
      <c r="R30" s="222">
        <f t="shared" si="1"/>
        <v>0</v>
      </c>
      <c r="S30" s="265">
        <v>8308902000</v>
      </c>
      <c r="U30" s="218"/>
    </row>
    <row r="31" spans="1:21" s="194" customFormat="1" ht="12.75" customHeight="1">
      <c r="A31" s="218">
        <v>19</v>
      </c>
      <c r="B31" s="226" t="s">
        <v>203</v>
      </c>
      <c r="C31" s="227" t="s">
        <v>204</v>
      </c>
      <c r="D31" s="228" t="s">
        <v>198</v>
      </c>
      <c r="E31" s="262">
        <f>'[2]mau 06'!D31</f>
        <v>0</v>
      </c>
      <c r="F31" s="277">
        <f t="shared" si="2"/>
        <v>0</v>
      </c>
      <c r="G31" s="256">
        <f>'[2]mau 06'!E31</f>
        <v>0</v>
      </c>
      <c r="H31" s="234"/>
      <c r="I31" s="234"/>
      <c r="J31" s="234"/>
      <c r="K31" s="234"/>
      <c r="L31" s="234"/>
      <c r="M31" s="234"/>
      <c r="N31" s="234"/>
      <c r="O31" s="231"/>
      <c r="P31" s="230"/>
      <c r="Q31" s="225"/>
      <c r="R31" s="222">
        <f t="shared" si="1"/>
        <v>0</v>
      </c>
      <c r="S31" s="265">
        <v>3926209000</v>
      </c>
      <c r="U31" s="234"/>
    </row>
    <row r="32" spans="1:21" s="194" customFormat="1" ht="12.75" customHeight="1">
      <c r="A32" s="218">
        <v>20</v>
      </c>
      <c r="B32" s="226" t="s">
        <v>205</v>
      </c>
      <c r="C32" s="227" t="s">
        <v>206</v>
      </c>
      <c r="D32" s="228" t="s">
        <v>198</v>
      </c>
      <c r="E32" s="262">
        <f>'[2]mau 06'!D32</f>
        <v>0</v>
      </c>
      <c r="F32" s="277">
        <f t="shared" si="2"/>
        <v>0</v>
      </c>
      <c r="G32" s="256">
        <f>'[2]mau 06'!E32</f>
        <v>0</v>
      </c>
      <c r="H32" s="218"/>
      <c r="I32" s="218"/>
      <c r="J32" s="218"/>
      <c r="K32" s="218"/>
      <c r="L32" s="218"/>
      <c r="M32" s="218"/>
      <c r="N32" s="218"/>
      <c r="O32" s="231"/>
      <c r="P32" s="230"/>
      <c r="Q32" s="225"/>
      <c r="R32" s="222">
        <f t="shared" si="1"/>
        <v>0</v>
      </c>
      <c r="S32" s="265">
        <v>9607200000</v>
      </c>
      <c r="U32" s="218"/>
    </row>
    <row r="33" spans="1:21" s="194" customFormat="1" ht="12.75" customHeight="1">
      <c r="A33" s="218">
        <v>21</v>
      </c>
      <c r="B33" s="226" t="s">
        <v>207</v>
      </c>
      <c r="C33" s="227" t="s">
        <v>208</v>
      </c>
      <c r="D33" s="228" t="s">
        <v>198</v>
      </c>
      <c r="E33" s="262">
        <f>'[2]mau 06'!D33</f>
        <v>0</v>
      </c>
      <c r="F33" s="277">
        <f t="shared" si="2"/>
        <v>0</v>
      </c>
      <c r="G33" s="256">
        <f>'[2]mau 06'!E33</f>
        <v>0</v>
      </c>
      <c r="H33" s="218"/>
      <c r="I33" s="218"/>
      <c r="J33" s="218"/>
      <c r="K33" s="218"/>
      <c r="L33" s="218"/>
      <c r="M33" s="218"/>
      <c r="N33" s="218"/>
      <c r="O33" s="231"/>
      <c r="P33" s="230"/>
      <c r="Q33" s="225"/>
      <c r="R33" s="222">
        <f t="shared" si="1"/>
        <v>0</v>
      </c>
      <c r="S33" s="265">
        <v>5607490000</v>
      </c>
      <c r="U33" s="218"/>
    </row>
    <row r="34" spans="1:21" s="194" customFormat="1" ht="12.75" customHeight="1">
      <c r="A34" s="218">
        <v>22</v>
      </c>
      <c r="B34" s="226" t="s">
        <v>209</v>
      </c>
      <c r="C34" s="227" t="s">
        <v>210</v>
      </c>
      <c r="D34" s="228" t="s">
        <v>191</v>
      </c>
      <c r="E34" s="262">
        <f>'[2]mau 06'!D34</f>
        <v>0</v>
      </c>
      <c r="F34" s="277">
        <f t="shared" si="2"/>
        <v>0</v>
      </c>
      <c r="G34" s="256">
        <f>'[2]mau 06'!E34</f>
        <v>0</v>
      </c>
      <c r="H34" s="218"/>
      <c r="I34" s="218"/>
      <c r="J34" s="218"/>
      <c r="K34" s="218"/>
      <c r="L34" s="218"/>
      <c r="M34" s="218"/>
      <c r="N34" s="218"/>
      <c r="O34" s="231"/>
      <c r="P34" s="230"/>
      <c r="Q34" s="225"/>
      <c r="R34" s="222">
        <f t="shared" si="1"/>
        <v>0</v>
      </c>
      <c r="S34" s="265">
        <v>5607490000</v>
      </c>
      <c r="U34" s="218"/>
    </row>
    <row r="35" spans="1:21" s="194" customFormat="1" ht="12.75" customHeight="1">
      <c r="A35" s="218">
        <v>23</v>
      </c>
      <c r="B35" s="226" t="s">
        <v>211</v>
      </c>
      <c r="C35" s="227" t="s">
        <v>212</v>
      </c>
      <c r="D35" s="228" t="s">
        <v>191</v>
      </c>
      <c r="E35" s="262">
        <f>'[2]mau 06'!D35</f>
        <v>0</v>
      </c>
      <c r="F35" s="277">
        <f t="shared" si="2"/>
        <v>0</v>
      </c>
      <c r="G35" s="256">
        <f>'[2]mau 06'!E35</f>
        <v>0</v>
      </c>
      <c r="H35" s="218"/>
      <c r="I35" s="218"/>
      <c r="J35" s="218"/>
      <c r="K35" s="218"/>
      <c r="L35" s="218"/>
      <c r="M35" s="218"/>
      <c r="N35" s="218"/>
      <c r="O35" s="231"/>
      <c r="P35" s="230"/>
      <c r="Q35" s="225"/>
      <c r="R35" s="222">
        <f t="shared" si="1"/>
        <v>0</v>
      </c>
      <c r="S35" s="265">
        <v>5808109000</v>
      </c>
      <c r="U35" s="218"/>
    </row>
    <row r="36" spans="1:21" s="194" customFormat="1" ht="12.75" customHeight="1">
      <c r="A36" s="218">
        <v>24</v>
      </c>
      <c r="B36" s="226" t="s">
        <v>213</v>
      </c>
      <c r="C36" s="227" t="s">
        <v>214</v>
      </c>
      <c r="D36" s="228" t="s">
        <v>198</v>
      </c>
      <c r="E36" s="262">
        <f>'[2]mau 06'!D36</f>
        <v>227700</v>
      </c>
      <c r="F36" s="277">
        <f t="shared" si="2"/>
        <v>0</v>
      </c>
      <c r="G36" s="256">
        <f>'[2]mau 06'!E36</f>
        <v>106685.38</v>
      </c>
      <c r="H36" s="218">
        <v>9888</v>
      </c>
      <c r="I36" s="218">
        <v>7140</v>
      </c>
      <c r="J36" s="218">
        <v>89657.38</v>
      </c>
      <c r="K36" s="218"/>
      <c r="L36" s="218"/>
      <c r="M36" s="218"/>
      <c r="N36" s="218"/>
      <c r="O36" s="231"/>
      <c r="P36" s="230"/>
      <c r="Q36" s="225"/>
      <c r="R36" s="222">
        <f t="shared" si="1"/>
        <v>106685.38</v>
      </c>
      <c r="S36" s="265">
        <v>9606290000</v>
      </c>
      <c r="U36" s="218">
        <v>89657.38</v>
      </c>
    </row>
    <row r="37" spans="1:21" s="194" customFormat="1" ht="12.75" customHeight="1">
      <c r="A37" s="218">
        <v>25</v>
      </c>
      <c r="B37" s="226" t="s">
        <v>215</v>
      </c>
      <c r="C37" s="227" t="s">
        <v>216</v>
      </c>
      <c r="D37" s="228" t="s">
        <v>217</v>
      </c>
      <c r="E37" s="262">
        <f>'[2]mau 06'!D37</f>
        <v>2957</v>
      </c>
      <c r="F37" s="277">
        <f t="shared" si="2"/>
        <v>0</v>
      </c>
      <c r="G37" s="256">
        <f>'[2]mau 06'!E37</f>
        <v>751</v>
      </c>
      <c r="H37" s="218"/>
      <c r="I37" s="218"/>
      <c r="J37" s="218">
        <v>751</v>
      </c>
      <c r="K37" s="218"/>
      <c r="L37" s="218"/>
      <c r="M37" s="218"/>
      <c r="N37" s="218"/>
      <c r="O37" s="231"/>
      <c r="P37" s="230"/>
      <c r="Q37" s="225"/>
      <c r="R37" s="222">
        <f t="shared" si="1"/>
        <v>751</v>
      </c>
      <c r="S37" s="265">
        <v>9606290000</v>
      </c>
      <c r="U37" s="218">
        <v>751</v>
      </c>
    </row>
    <row r="38" spans="1:21" s="194" customFormat="1" ht="12.75" customHeight="1">
      <c r="A38" s="218">
        <v>26</v>
      </c>
      <c r="B38" s="226" t="s">
        <v>218</v>
      </c>
      <c r="C38" s="227" t="s">
        <v>219</v>
      </c>
      <c r="D38" s="228" t="s">
        <v>217</v>
      </c>
      <c r="E38" s="262">
        <f>'[2]mau 06'!D38</f>
        <v>0</v>
      </c>
      <c r="F38" s="277">
        <f t="shared" si="2"/>
        <v>0</v>
      </c>
      <c r="G38" s="256">
        <f>'[2]mau 06'!E38</f>
        <v>0</v>
      </c>
      <c r="H38" s="218"/>
      <c r="I38" s="218"/>
      <c r="J38" s="218"/>
      <c r="K38" s="218"/>
      <c r="L38" s="218"/>
      <c r="M38" s="218"/>
      <c r="N38" s="218"/>
      <c r="O38" s="231"/>
      <c r="P38" s="230"/>
      <c r="Q38" s="225"/>
      <c r="R38" s="222">
        <f t="shared" si="1"/>
        <v>0</v>
      </c>
      <c r="S38" s="265">
        <v>9606290000</v>
      </c>
      <c r="U38" s="218"/>
    </row>
    <row r="39" spans="1:21" s="194" customFormat="1" ht="12.75" customHeight="1">
      <c r="A39" s="218">
        <v>27</v>
      </c>
      <c r="B39" s="226" t="s">
        <v>220</v>
      </c>
      <c r="C39" s="227" t="s">
        <v>221</v>
      </c>
      <c r="D39" s="228" t="s">
        <v>198</v>
      </c>
      <c r="E39" s="262">
        <f>'[2]mau 06'!D39</f>
        <v>0</v>
      </c>
      <c r="F39" s="277">
        <f t="shared" si="2"/>
        <v>0</v>
      </c>
      <c r="G39" s="256">
        <f>'[2]mau 06'!E39</f>
        <v>0</v>
      </c>
      <c r="H39" s="218"/>
      <c r="I39" s="218"/>
      <c r="J39" s="218"/>
      <c r="K39" s="218"/>
      <c r="L39" s="218"/>
      <c r="M39" s="218"/>
      <c r="N39" s="218"/>
      <c r="O39" s="231"/>
      <c r="P39" s="230"/>
      <c r="Q39" s="225"/>
      <c r="R39" s="222">
        <f t="shared" si="1"/>
        <v>0</v>
      </c>
      <c r="S39" s="265">
        <v>9606290000</v>
      </c>
      <c r="U39" s="218"/>
    </row>
    <row r="40" spans="1:21" s="194" customFormat="1" ht="12.75" customHeight="1">
      <c r="A40" s="218">
        <v>28</v>
      </c>
      <c r="B40" s="226" t="s">
        <v>222</v>
      </c>
      <c r="C40" s="227" t="s">
        <v>223</v>
      </c>
      <c r="D40" s="228" t="s">
        <v>198</v>
      </c>
      <c r="E40" s="262">
        <f>'[2]mau 06'!D40</f>
        <v>21149</v>
      </c>
      <c r="F40" s="277">
        <f t="shared" si="2"/>
        <v>0</v>
      </c>
      <c r="G40" s="256">
        <f>'[2]mau 06'!E40</f>
        <v>20427.979999999996</v>
      </c>
      <c r="H40" s="218"/>
      <c r="I40" s="218"/>
      <c r="J40" s="218">
        <f>20427.98-2335</f>
        <v>18092.98</v>
      </c>
      <c r="K40" s="218">
        <v>2335</v>
      </c>
      <c r="L40" s="218"/>
      <c r="M40" s="218"/>
      <c r="N40" s="218"/>
      <c r="O40" s="231"/>
      <c r="P40" s="230"/>
      <c r="Q40" s="225"/>
      <c r="R40" s="222">
        <f t="shared" si="1"/>
        <v>20427.98</v>
      </c>
      <c r="S40" s="265">
        <v>5807100000</v>
      </c>
      <c r="U40" s="218">
        <f>20427.98-2335</f>
        <v>18092.98</v>
      </c>
    </row>
    <row r="41" spans="1:21" s="194" customFormat="1" ht="12.75" customHeight="1">
      <c r="A41" s="218">
        <v>29</v>
      </c>
      <c r="B41" s="226" t="s">
        <v>224</v>
      </c>
      <c r="C41" s="227" t="s">
        <v>225</v>
      </c>
      <c r="D41" s="228" t="s">
        <v>198</v>
      </c>
      <c r="E41" s="262">
        <f>'[2]mau 06'!D41</f>
        <v>52470</v>
      </c>
      <c r="F41" s="277">
        <f t="shared" si="2"/>
        <v>-2.8990143619012088E-12</v>
      </c>
      <c r="G41" s="256">
        <f>'[2]mau 06'!E41</f>
        <v>255.6999999999971</v>
      </c>
      <c r="H41" s="218"/>
      <c r="I41" s="218"/>
      <c r="J41" s="218">
        <v>255.7</v>
      </c>
      <c r="K41" s="218"/>
      <c r="L41" s="218"/>
      <c r="M41" s="218"/>
      <c r="N41" s="218"/>
      <c r="O41" s="231"/>
      <c r="P41" s="230"/>
      <c r="Q41" s="225"/>
      <c r="R41" s="222">
        <f t="shared" si="1"/>
        <v>255.7</v>
      </c>
      <c r="S41" s="265">
        <v>5807100000</v>
      </c>
      <c r="U41" s="218">
        <v>255.7</v>
      </c>
    </row>
    <row r="42" spans="1:21" s="194" customFormat="1" ht="12.75" customHeight="1">
      <c r="A42" s="218">
        <v>30</v>
      </c>
      <c r="B42" s="226" t="s">
        <v>226</v>
      </c>
      <c r="C42" s="227" t="s">
        <v>227</v>
      </c>
      <c r="D42" s="228" t="s">
        <v>198</v>
      </c>
      <c r="E42" s="262">
        <f>'[2]mau 06'!D42</f>
        <v>133753</v>
      </c>
      <c r="F42" s="277">
        <f>G42-R42</f>
        <v>-2598.8000000000175</v>
      </c>
      <c r="G42" s="256">
        <f>'[2]mau 06'!E42</f>
        <v>5853.1999999999825</v>
      </c>
      <c r="H42" s="276">
        <v>8452</v>
      </c>
      <c r="I42" s="218"/>
      <c r="J42" s="218"/>
      <c r="K42" s="218"/>
      <c r="L42" s="218"/>
      <c r="M42" s="218"/>
      <c r="N42" s="218"/>
      <c r="O42" s="231"/>
      <c r="P42" s="230"/>
      <c r="Q42" s="225"/>
      <c r="R42" s="222">
        <f t="shared" si="1"/>
        <v>8452</v>
      </c>
      <c r="S42" s="265">
        <v>4821109000</v>
      </c>
      <c r="U42" s="218"/>
    </row>
    <row r="43" spans="1:21" s="194" customFormat="1" ht="12.75" customHeight="1">
      <c r="A43" s="218">
        <v>31</v>
      </c>
      <c r="B43" s="226" t="s">
        <v>228</v>
      </c>
      <c r="C43" s="227" t="s">
        <v>229</v>
      </c>
      <c r="D43" s="228" t="s">
        <v>198</v>
      </c>
      <c r="E43" s="262">
        <f>'[2]mau 06'!D43</f>
        <v>0</v>
      </c>
      <c r="F43" s="277">
        <f t="shared" si="2"/>
        <v>0</v>
      </c>
      <c r="G43" s="256">
        <f>'[2]mau 06'!E43</f>
        <v>0</v>
      </c>
      <c r="H43" s="218"/>
      <c r="I43" s="218"/>
      <c r="J43" s="218"/>
      <c r="K43" s="218"/>
      <c r="L43" s="218"/>
      <c r="M43" s="218"/>
      <c r="N43" s="218"/>
      <c r="O43" s="231"/>
      <c r="P43" s="230"/>
      <c r="Q43" s="225"/>
      <c r="R43" s="222">
        <f t="shared" si="1"/>
        <v>0</v>
      </c>
      <c r="S43" s="265">
        <v>9606290000</v>
      </c>
      <c r="U43" s="218"/>
    </row>
    <row r="44" spans="1:21" s="194" customFormat="1" ht="12.75" customHeight="1">
      <c r="A44" s="218">
        <v>32</v>
      </c>
      <c r="B44" s="226" t="s">
        <v>230</v>
      </c>
      <c r="C44" s="227" t="s">
        <v>231</v>
      </c>
      <c r="D44" s="228" t="s">
        <v>217</v>
      </c>
      <c r="E44" s="262">
        <f>'[2]mau 06'!D44</f>
        <v>0</v>
      </c>
      <c r="F44" s="277">
        <f t="shared" si="2"/>
        <v>0</v>
      </c>
      <c r="G44" s="256">
        <f>'[2]mau 06'!E44</f>
        <v>0</v>
      </c>
      <c r="H44" s="218"/>
      <c r="I44" s="218"/>
      <c r="J44" s="218"/>
      <c r="K44" s="218"/>
      <c r="L44" s="218"/>
      <c r="M44" s="218"/>
      <c r="N44" s="218"/>
      <c r="O44" s="231"/>
      <c r="P44" s="230"/>
      <c r="Q44" s="225"/>
      <c r="R44" s="222">
        <f t="shared" si="1"/>
        <v>0</v>
      </c>
      <c r="S44" s="265">
        <v>9606290000</v>
      </c>
      <c r="U44" s="218"/>
    </row>
    <row r="45" spans="1:21" s="194" customFormat="1" ht="12.75" customHeight="1">
      <c r="A45" s="218">
        <v>33</v>
      </c>
      <c r="B45" s="226" t="s">
        <v>232</v>
      </c>
      <c r="C45" s="227" t="s">
        <v>233</v>
      </c>
      <c r="D45" s="232" t="s">
        <v>191</v>
      </c>
      <c r="E45" s="262">
        <f>'[2]mau 06'!D45</f>
        <v>0</v>
      </c>
      <c r="F45" s="277">
        <f t="shared" si="2"/>
        <v>0</v>
      </c>
      <c r="G45" s="256">
        <f>'[2]mau 06'!E45</f>
        <v>0</v>
      </c>
      <c r="H45" s="218"/>
      <c r="I45" s="218"/>
      <c r="J45" s="218"/>
      <c r="K45" s="218"/>
      <c r="L45" s="218"/>
      <c r="M45" s="218"/>
      <c r="N45" s="218"/>
      <c r="O45" s="231"/>
      <c r="P45" s="230"/>
      <c r="Q45" s="225"/>
      <c r="R45" s="222">
        <f t="shared" si="1"/>
        <v>0</v>
      </c>
      <c r="S45" s="265">
        <v>3919909000</v>
      </c>
      <c r="U45" s="218"/>
    </row>
    <row r="46" spans="1:21" s="194" customFormat="1" ht="12.75" customHeight="1">
      <c r="A46" s="218">
        <v>34</v>
      </c>
      <c r="B46" s="226" t="s">
        <v>234</v>
      </c>
      <c r="C46" s="227" t="s">
        <v>235</v>
      </c>
      <c r="D46" s="228" t="s">
        <v>236</v>
      </c>
      <c r="E46" s="262">
        <f>'[2]mau 06'!D46</f>
        <v>0</v>
      </c>
      <c r="F46" s="277">
        <f t="shared" si="2"/>
        <v>0</v>
      </c>
      <c r="G46" s="256">
        <f>'[2]mau 06'!E46</f>
        <v>0</v>
      </c>
      <c r="H46" s="218"/>
      <c r="I46" s="218"/>
      <c r="J46" s="218"/>
      <c r="K46" s="218"/>
      <c r="L46" s="218"/>
      <c r="M46" s="218"/>
      <c r="N46" s="218"/>
      <c r="O46" s="231"/>
      <c r="P46" s="230"/>
      <c r="Q46" s="225"/>
      <c r="R46" s="222">
        <f t="shared" si="1"/>
        <v>0</v>
      </c>
      <c r="S46" s="265">
        <v>4823409000</v>
      </c>
      <c r="U46" s="218"/>
    </row>
    <row r="47" spans="1:21" s="194" customFormat="1" ht="12.75" customHeight="1">
      <c r="A47" s="218">
        <v>35</v>
      </c>
      <c r="B47" s="226" t="s">
        <v>141</v>
      </c>
      <c r="C47" s="227" t="s">
        <v>140</v>
      </c>
      <c r="D47" s="228" t="s">
        <v>198</v>
      </c>
      <c r="E47" s="262">
        <f>'[2]mau 06'!D47</f>
        <v>0</v>
      </c>
      <c r="F47" s="277">
        <f t="shared" si="2"/>
        <v>0</v>
      </c>
      <c r="G47" s="256">
        <f>'[2]mau 06'!E47</f>
        <v>47971.219999999994</v>
      </c>
      <c r="H47" s="130">
        <v>4944</v>
      </c>
      <c r="I47" s="234">
        <v>23484</v>
      </c>
      <c r="J47" s="234">
        <v>19543.22</v>
      </c>
      <c r="K47" s="234"/>
      <c r="L47" s="234"/>
      <c r="M47" s="234"/>
      <c r="N47" s="234"/>
      <c r="O47" s="231"/>
      <c r="P47" s="230"/>
      <c r="Q47" s="225"/>
      <c r="R47" s="222">
        <f t="shared" si="1"/>
        <v>47971.22</v>
      </c>
      <c r="S47" s="265">
        <v>3923290000</v>
      </c>
      <c r="U47" s="234">
        <v>19543.22</v>
      </c>
    </row>
    <row r="48" spans="1:21" s="194" customFormat="1" ht="12.75" customHeight="1">
      <c r="A48" s="218">
        <v>36</v>
      </c>
      <c r="B48" s="226" t="s">
        <v>143</v>
      </c>
      <c r="C48" s="227" t="s">
        <v>142</v>
      </c>
      <c r="D48" s="228" t="s">
        <v>198</v>
      </c>
      <c r="E48" s="262">
        <f>'[2]mau 06'!D48</f>
        <v>0</v>
      </c>
      <c r="F48" s="277">
        <f t="shared" si="2"/>
        <v>0</v>
      </c>
      <c r="G48" s="256">
        <f>'[2]mau 06'!E48</f>
        <v>47971.219999999994</v>
      </c>
      <c r="H48" s="130">
        <v>4944</v>
      </c>
      <c r="I48" s="218">
        <v>23484</v>
      </c>
      <c r="J48" s="218">
        <v>19543.22</v>
      </c>
      <c r="K48" s="218"/>
      <c r="L48" s="218"/>
      <c r="M48" s="218"/>
      <c r="N48" s="218"/>
      <c r="O48" s="231"/>
      <c r="P48" s="230"/>
      <c r="Q48" s="225"/>
      <c r="R48" s="222">
        <f t="shared" si="1"/>
        <v>47971.22</v>
      </c>
      <c r="S48" s="265">
        <v>3926209000</v>
      </c>
      <c r="U48" s="218">
        <v>19543.22</v>
      </c>
    </row>
    <row r="49" spans="1:21" s="194" customFormat="1" ht="12.75" customHeight="1">
      <c r="A49" s="218">
        <v>37</v>
      </c>
      <c r="B49" s="226" t="s">
        <v>237</v>
      </c>
      <c r="C49" s="227" t="s">
        <v>238</v>
      </c>
      <c r="D49" s="228" t="s">
        <v>198</v>
      </c>
      <c r="E49" s="262">
        <f>'[2]mau 06'!D49</f>
        <v>0</v>
      </c>
      <c r="F49" s="277">
        <f t="shared" si="2"/>
        <v>0</v>
      </c>
      <c r="G49" s="256">
        <f>'[2]mau 06'!E49</f>
        <v>0</v>
      </c>
      <c r="H49" s="218"/>
      <c r="I49" s="218"/>
      <c r="J49" s="218"/>
      <c r="K49" s="218"/>
      <c r="L49" s="218"/>
      <c r="M49" s="218"/>
      <c r="N49" s="218"/>
      <c r="O49" s="231"/>
      <c r="P49" s="230"/>
      <c r="Q49" s="225"/>
      <c r="R49" s="222">
        <f t="shared" si="1"/>
        <v>0</v>
      </c>
      <c r="S49" s="265">
        <v>9606290000</v>
      </c>
      <c r="U49" s="218"/>
    </row>
    <row r="50" spans="1:21" s="194" customFormat="1" ht="12.75" customHeight="1">
      <c r="A50" s="218">
        <v>38</v>
      </c>
      <c r="B50" s="226" t="s">
        <v>239</v>
      </c>
      <c r="C50" s="227" t="s">
        <v>240</v>
      </c>
      <c r="D50" s="228" t="s">
        <v>198</v>
      </c>
      <c r="E50" s="262">
        <f>'[2]mau 06'!D50</f>
        <v>0</v>
      </c>
      <c r="F50" s="277">
        <f t="shared" si="2"/>
        <v>0</v>
      </c>
      <c r="G50" s="256">
        <f>'[2]mau 06'!E50</f>
        <v>0</v>
      </c>
      <c r="H50" s="218"/>
      <c r="I50" s="218"/>
      <c r="J50" s="218"/>
      <c r="K50" s="218"/>
      <c r="L50" s="218"/>
      <c r="M50" s="218"/>
      <c r="N50" s="218"/>
      <c r="O50" s="231"/>
      <c r="P50" s="230"/>
      <c r="Q50" s="225"/>
      <c r="R50" s="222">
        <f t="shared" si="1"/>
        <v>0</v>
      </c>
      <c r="S50" s="265">
        <v>3926209000</v>
      </c>
      <c r="U50" s="218"/>
    </row>
    <row r="51" spans="1:21" s="194" customFormat="1" ht="12.75" customHeight="1">
      <c r="A51" s="218">
        <v>39</v>
      </c>
      <c r="B51" s="226" t="s">
        <v>241</v>
      </c>
      <c r="C51" s="227" t="s">
        <v>242</v>
      </c>
      <c r="D51" s="228" t="s">
        <v>198</v>
      </c>
      <c r="E51" s="262">
        <f>'[2]mau 06'!D51</f>
        <v>40569</v>
      </c>
      <c r="F51" s="277">
        <f t="shared" si="2"/>
        <v>-4.092726157978177E-12</v>
      </c>
      <c r="G51" s="256">
        <f>'[2]mau 06'!E51</f>
        <v>1625.979999999996</v>
      </c>
      <c r="H51" s="218"/>
      <c r="I51" s="218"/>
      <c r="J51" s="218">
        <v>1625.98</v>
      </c>
      <c r="K51" s="218"/>
      <c r="L51" s="218"/>
      <c r="M51" s="218"/>
      <c r="N51" s="218"/>
      <c r="O51" s="231"/>
      <c r="P51" s="230"/>
      <c r="Q51" s="225"/>
      <c r="R51" s="222">
        <f t="shared" si="1"/>
        <v>1625.98</v>
      </c>
      <c r="S51" s="265">
        <v>3926209000</v>
      </c>
      <c r="U51" s="218">
        <v>1625.98</v>
      </c>
    </row>
    <row r="52" spans="1:21" s="194" customFormat="1" ht="12.75" customHeight="1">
      <c r="A52" s="218">
        <v>40</v>
      </c>
      <c r="B52" s="226" t="s">
        <v>243</v>
      </c>
      <c r="C52" s="227" t="s">
        <v>244</v>
      </c>
      <c r="D52" s="228" t="s">
        <v>198</v>
      </c>
      <c r="E52" s="262">
        <f>'[2]mau 06'!D52</f>
        <v>0</v>
      </c>
      <c r="F52" s="277">
        <f t="shared" si="2"/>
        <v>0</v>
      </c>
      <c r="G52" s="256">
        <f>'[2]mau 06'!E52</f>
        <v>0</v>
      </c>
      <c r="H52" s="218"/>
      <c r="I52" s="218"/>
      <c r="J52" s="218"/>
      <c r="K52" s="218"/>
      <c r="L52" s="218"/>
      <c r="M52" s="218"/>
      <c r="N52" s="218"/>
      <c r="O52" s="231"/>
      <c r="P52" s="230"/>
      <c r="Q52" s="225"/>
      <c r="R52" s="222">
        <f t="shared" si="1"/>
        <v>0</v>
      </c>
      <c r="S52" s="265">
        <v>3824909000</v>
      </c>
      <c r="U52" s="218"/>
    </row>
    <row r="53" spans="1:21" s="194" customFormat="1" ht="12.75" customHeight="1">
      <c r="A53" s="218">
        <v>41</v>
      </c>
      <c r="B53" s="226" t="s">
        <v>145</v>
      </c>
      <c r="C53" s="227" t="s">
        <v>144</v>
      </c>
      <c r="D53" s="228" t="s">
        <v>198</v>
      </c>
      <c r="E53" s="262">
        <f>'[2]mau 06'!D53</f>
        <v>0</v>
      </c>
      <c r="F53" s="277">
        <f t="shared" si="2"/>
        <v>-0.0016799999993963866</v>
      </c>
      <c r="G53" s="256">
        <f>'[2]mau 06'!E53</f>
        <v>4139.718320000001</v>
      </c>
      <c r="H53" s="130">
        <v>465.97</v>
      </c>
      <c r="I53" s="218">
        <v>1972.66</v>
      </c>
      <c r="J53" s="218">
        <v>1701.09</v>
      </c>
      <c r="K53" s="218"/>
      <c r="L53" s="218"/>
      <c r="M53" s="218"/>
      <c r="N53" s="218"/>
      <c r="O53" s="231"/>
      <c r="P53" s="230"/>
      <c r="Q53" s="225"/>
      <c r="R53" s="222">
        <f t="shared" si="1"/>
        <v>4139.72</v>
      </c>
      <c r="S53" s="265">
        <v>4819100000</v>
      </c>
      <c r="U53" s="218">
        <v>1701.09</v>
      </c>
    </row>
    <row r="54" spans="1:21" s="194" customFormat="1" ht="12.75" customHeight="1">
      <c r="A54" s="218">
        <v>42</v>
      </c>
      <c r="B54" s="226" t="s">
        <v>245</v>
      </c>
      <c r="C54" s="227" t="s">
        <v>246</v>
      </c>
      <c r="D54" s="228" t="s">
        <v>198</v>
      </c>
      <c r="E54" s="262">
        <f>'[2]mau 06'!D54</f>
        <v>40544</v>
      </c>
      <c r="F54" s="277">
        <f t="shared" si="2"/>
        <v>-4.092726157978177E-12</v>
      </c>
      <c r="G54" s="256">
        <f>'[2]mau 06'!E54</f>
        <v>1032.979999999996</v>
      </c>
      <c r="H54" s="218"/>
      <c r="I54" s="218"/>
      <c r="J54" s="218">
        <v>1032.98</v>
      </c>
      <c r="K54" s="218"/>
      <c r="L54" s="218"/>
      <c r="M54" s="218"/>
      <c r="N54" s="218"/>
      <c r="O54" s="231"/>
      <c r="P54" s="230"/>
      <c r="Q54" s="225"/>
      <c r="R54" s="222">
        <f t="shared" si="1"/>
        <v>1032.98</v>
      </c>
      <c r="S54" s="265">
        <v>3926209000</v>
      </c>
      <c r="U54" s="218">
        <v>1032.98</v>
      </c>
    </row>
    <row r="55" spans="1:21" s="194" customFormat="1" ht="12.75" customHeight="1">
      <c r="A55" s="218">
        <v>43</v>
      </c>
      <c r="B55" s="226" t="s">
        <v>247</v>
      </c>
      <c r="C55" s="227" t="s">
        <v>248</v>
      </c>
      <c r="D55" s="228" t="s">
        <v>198</v>
      </c>
      <c r="E55" s="262">
        <f>'[2]mau 06'!D55</f>
        <v>113556</v>
      </c>
      <c r="F55" s="277">
        <f t="shared" si="2"/>
        <v>-3.524291969370097E-12</v>
      </c>
      <c r="G55" s="256">
        <f>'[2]mau 06'!E55</f>
        <v>802.8399999999965</v>
      </c>
      <c r="H55" s="218"/>
      <c r="I55" s="218"/>
      <c r="J55" s="218">
        <v>802.84</v>
      </c>
      <c r="K55" s="218"/>
      <c r="L55" s="218"/>
      <c r="M55" s="218"/>
      <c r="N55" s="218"/>
      <c r="O55" s="231"/>
      <c r="P55" s="230"/>
      <c r="Q55" s="225"/>
      <c r="R55" s="222">
        <f t="shared" si="1"/>
        <v>802.84</v>
      </c>
      <c r="S55" s="265">
        <v>7317009000</v>
      </c>
      <c r="U55" s="218">
        <v>802.84</v>
      </c>
    </row>
    <row r="56" spans="1:21" s="194" customFormat="1" ht="12.75" customHeight="1">
      <c r="A56" s="218">
        <v>44</v>
      </c>
      <c r="B56" s="236" t="s">
        <v>249</v>
      </c>
      <c r="C56" s="237" t="s">
        <v>29</v>
      </c>
      <c r="D56" s="218" t="s">
        <v>22</v>
      </c>
      <c r="E56" s="262">
        <f>'[2]mau 06'!D56</f>
        <v>147.35</v>
      </c>
      <c r="F56" s="277">
        <f t="shared" si="2"/>
        <v>0</v>
      </c>
      <c r="G56" s="256">
        <f>'[2]mau 06'!E56</f>
        <v>0</v>
      </c>
      <c r="H56" s="218"/>
      <c r="I56" s="218"/>
      <c r="J56" s="218"/>
      <c r="K56" s="218"/>
      <c r="L56" s="218"/>
      <c r="M56" s="218"/>
      <c r="N56" s="218"/>
      <c r="O56" s="231"/>
      <c r="P56" s="230"/>
      <c r="Q56" s="225"/>
      <c r="R56" s="222">
        <f t="shared" si="1"/>
        <v>0</v>
      </c>
      <c r="S56" s="265">
        <v>5903909000</v>
      </c>
      <c r="U56" s="218"/>
    </row>
    <row r="57" spans="1:21" s="194" customFormat="1" ht="12.75" customHeight="1">
      <c r="A57" s="218">
        <v>45</v>
      </c>
      <c r="B57" s="236" t="s">
        <v>250</v>
      </c>
      <c r="C57" s="237" t="s">
        <v>81</v>
      </c>
      <c r="D57" s="218" t="s">
        <v>191</v>
      </c>
      <c r="E57" s="262">
        <f>'[2]mau 06'!D57</f>
        <v>30463</v>
      </c>
      <c r="F57" s="277">
        <f t="shared" si="2"/>
        <v>0.003960000001825392</v>
      </c>
      <c r="G57" s="256">
        <f>'[2]mau 06'!E57</f>
        <v>0.003960000001825392</v>
      </c>
      <c r="H57" s="218"/>
      <c r="I57" s="218"/>
      <c r="J57" s="218"/>
      <c r="K57" s="218"/>
      <c r="L57" s="218"/>
      <c r="M57" s="218"/>
      <c r="N57" s="218"/>
      <c r="O57" s="231"/>
      <c r="P57" s="230"/>
      <c r="Q57" s="225"/>
      <c r="R57" s="222">
        <f t="shared" si="1"/>
        <v>0</v>
      </c>
      <c r="S57" s="265">
        <v>5808109000</v>
      </c>
      <c r="U57" s="218"/>
    </row>
    <row r="58" spans="1:19" s="194" customFormat="1" ht="12.75" customHeight="1">
      <c r="A58" s="218">
        <v>46</v>
      </c>
      <c r="B58" s="239" t="s">
        <v>251</v>
      </c>
      <c r="C58" s="237" t="s">
        <v>82</v>
      </c>
      <c r="D58" s="218" t="s">
        <v>198</v>
      </c>
      <c r="E58" s="262">
        <f>'[2]mau 06'!D58</f>
        <v>1450</v>
      </c>
      <c r="F58" s="277">
        <f t="shared" si="2"/>
        <v>0</v>
      </c>
      <c r="G58" s="256">
        <f>'[2]mau 06'!E58</f>
        <v>3494</v>
      </c>
      <c r="H58" s="218">
        <v>3494</v>
      </c>
      <c r="I58" s="218"/>
      <c r="J58" s="218"/>
      <c r="K58" s="218"/>
      <c r="L58" s="218"/>
      <c r="M58" s="218"/>
      <c r="N58" s="218"/>
      <c r="O58" s="231"/>
      <c r="P58" s="230"/>
      <c r="Q58" s="225"/>
      <c r="R58" s="222">
        <f t="shared" si="1"/>
        <v>3494</v>
      </c>
      <c r="S58" s="265">
        <v>4203400000</v>
      </c>
    </row>
    <row r="59" spans="1:19" s="194" customFormat="1" ht="12.75" customHeight="1">
      <c r="A59" s="218">
        <v>47</v>
      </c>
      <c r="B59" s="239"/>
      <c r="C59" s="218"/>
      <c r="D59" s="218"/>
      <c r="E59" s="262">
        <f>'[2]mau 06'!D59</f>
        <v>0</v>
      </c>
      <c r="F59" s="277">
        <f t="shared" si="2"/>
        <v>0</v>
      </c>
      <c r="G59" s="256">
        <f>'[2]mau 06'!E59</f>
        <v>0</v>
      </c>
      <c r="H59" s="218"/>
      <c r="I59" s="218"/>
      <c r="J59" s="218"/>
      <c r="K59" s="218"/>
      <c r="L59" s="218"/>
      <c r="M59" s="218"/>
      <c r="N59" s="218"/>
      <c r="O59" s="231"/>
      <c r="P59" s="230"/>
      <c r="Q59" s="225"/>
      <c r="R59" s="222">
        <f t="shared" si="1"/>
        <v>0</v>
      </c>
      <c r="S59" s="265"/>
    </row>
    <row r="60" spans="1:19" s="194" customFormat="1" ht="12.75" customHeight="1">
      <c r="A60" s="218">
        <v>48</v>
      </c>
      <c r="B60" s="239"/>
      <c r="C60" s="218"/>
      <c r="D60" s="218"/>
      <c r="E60" s="262">
        <f>'[2]mau 06'!D60</f>
        <v>0</v>
      </c>
      <c r="F60" s="277">
        <f t="shared" si="2"/>
        <v>0</v>
      </c>
      <c r="G60" s="256">
        <f>'[2]mau 06'!E60</f>
        <v>0</v>
      </c>
      <c r="H60" s="218"/>
      <c r="I60" s="218"/>
      <c r="J60" s="218"/>
      <c r="K60" s="218"/>
      <c r="L60" s="218"/>
      <c r="M60" s="218"/>
      <c r="N60" s="218"/>
      <c r="O60" s="231"/>
      <c r="P60" s="230"/>
      <c r="Q60" s="225"/>
      <c r="R60" s="222">
        <f t="shared" si="1"/>
        <v>0</v>
      </c>
      <c r="S60" s="265"/>
    </row>
    <row r="61" spans="1:19" s="194" customFormat="1" ht="12.75" customHeight="1" thickBot="1">
      <c r="A61" s="218">
        <v>49</v>
      </c>
      <c r="B61" s="239"/>
      <c r="C61" s="218"/>
      <c r="D61" s="218"/>
      <c r="E61" s="262">
        <f>'[2]mau 06'!D61</f>
        <v>0</v>
      </c>
      <c r="F61" s="277">
        <f t="shared" si="2"/>
        <v>0</v>
      </c>
      <c r="G61" s="256">
        <f>'[2]mau 06'!E61</f>
        <v>0</v>
      </c>
      <c r="H61" s="218"/>
      <c r="I61" s="218"/>
      <c r="J61" s="218"/>
      <c r="K61" s="218"/>
      <c r="L61" s="218"/>
      <c r="M61" s="218"/>
      <c r="N61" s="218"/>
      <c r="O61" s="231"/>
      <c r="P61" s="230"/>
      <c r="Q61" s="225"/>
      <c r="R61" s="218"/>
      <c r="S61" s="235"/>
    </row>
    <row r="62" spans="1:19" s="194" customFormat="1" ht="12.75" customHeight="1">
      <c r="A62" s="218">
        <v>50</v>
      </c>
      <c r="B62" s="239"/>
      <c r="C62" s="218"/>
      <c r="D62" s="218"/>
      <c r="E62" s="262">
        <f>'[2]mau 06'!D62</f>
        <v>0</v>
      </c>
      <c r="F62" s="277">
        <f t="shared" si="2"/>
        <v>0</v>
      </c>
      <c r="G62" s="256">
        <f>'[2]mau 06'!E62</f>
        <v>0</v>
      </c>
      <c r="H62" s="218"/>
      <c r="I62" s="218"/>
      <c r="J62" s="218"/>
      <c r="K62" s="218"/>
      <c r="L62" s="218"/>
      <c r="M62" s="218"/>
      <c r="N62" s="218"/>
      <c r="O62" s="231"/>
      <c r="P62" s="230"/>
      <c r="Q62" s="225"/>
      <c r="R62" s="218"/>
      <c r="S62" s="238"/>
    </row>
    <row r="63" spans="1:19" ht="12.75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</row>
    <row r="64" spans="1:19" ht="18.75" customHeight="1">
      <c r="A64" s="198" t="s">
        <v>252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41"/>
      <c r="P64" s="242"/>
      <c r="Q64" s="198"/>
      <c r="R64" s="198"/>
      <c r="S64" s="198"/>
    </row>
    <row r="65" spans="1:19" ht="18.75" customHeight="1">
      <c r="A65" s="198" t="s">
        <v>253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241"/>
      <c r="P65" s="242"/>
      <c r="Q65" s="198"/>
      <c r="R65" s="198"/>
      <c r="S65" s="198"/>
    </row>
    <row r="66" spans="1:19" ht="42.75" customHeight="1">
      <c r="A66" s="198"/>
      <c r="B66" s="243" t="s">
        <v>254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244"/>
      <c r="P66" s="242"/>
      <c r="R66" s="243"/>
      <c r="S66" s="243"/>
    </row>
    <row r="67" spans="1:19" ht="16.5">
      <c r="A67" s="198"/>
      <c r="B67" s="243" t="s">
        <v>255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241"/>
      <c r="P67" s="242"/>
      <c r="R67" s="243"/>
      <c r="S67" s="243"/>
    </row>
    <row r="68" spans="1:19" ht="16.5">
      <c r="A68" s="198"/>
      <c r="B68" s="198" t="s">
        <v>256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241"/>
      <c r="P68" s="242"/>
      <c r="R68" s="243"/>
      <c r="S68" s="243"/>
    </row>
    <row r="69" spans="1:19" ht="16.5">
      <c r="A69" s="198"/>
      <c r="B69" s="243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241"/>
      <c r="P69" s="242"/>
      <c r="Q69" s="198"/>
      <c r="R69" s="198"/>
      <c r="S69" s="198"/>
    </row>
    <row r="70" spans="1:19" ht="14.25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241"/>
      <c r="P70" s="242"/>
      <c r="Q70" s="198"/>
      <c r="R70" s="198"/>
      <c r="S70" s="243"/>
    </row>
    <row r="71" spans="1:19" ht="16.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241"/>
      <c r="P71" s="243"/>
      <c r="Q71" s="242"/>
      <c r="R71" s="198"/>
      <c r="S71" s="198"/>
    </row>
    <row r="72" spans="1:19" ht="12" customHeight="1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241"/>
      <c r="P72" s="242"/>
      <c r="Q72" s="198"/>
      <c r="R72" s="198"/>
      <c r="S72" s="198"/>
    </row>
    <row r="73" spans="1:19" ht="16.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241"/>
      <c r="P73" s="242"/>
      <c r="Q73" s="198"/>
      <c r="R73" s="198"/>
      <c r="S73" s="243"/>
    </row>
  </sheetData>
  <mergeCells count="6">
    <mergeCell ref="R10:R12"/>
    <mergeCell ref="S10:S12"/>
    <mergeCell ref="A10:A12"/>
    <mergeCell ref="B10:B12"/>
    <mergeCell ref="C10:C12"/>
    <mergeCell ref="D10:D12"/>
  </mergeCells>
  <printOptions horizontalCentered="1"/>
  <pageMargins left="0.23" right="0" top="0.34" bottom="0.35" header="0" footer="0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A1" sqref="A1"/>
    </sheetView>
  </sheetViews>
  <sheetFormatPr defaultColWidth="9.140625" defaultRowHeight="12.75"/>
  <cols>
    <col min="1" max="1" width="39.8515625" style="142" customWidth="1"/>
    <col min="2" max="2" width="1.7109375" style="142" customWidth="1"/>
    <col min="3" max="3" width="42.8515625" style="142" customWidth="1"/>
    <col min="4" max="16384" width="12.140625" style="142" customWidth="1"/>
  </cols>
  <sheetData>
    <row r="1" spans="1:3" ht="12.75">
      <c r="A1" s="141" t="s">
        <v>273</v>
      </c>
      <c r="C1" s="142" t="b">
        <f>"Deleted By K"</f>
        <v>1</v>
      </c>
    </row>
    <row r="2" ht="13.5" thickBot="1">
      <c r="A2" s="141" t="s">
        <v>158</v>
      </c>
    </row>
    <row r="3" spans="1:3" ht="13.5" thickBot="1">
      <c r="A3" s="143" t="s">
        <v>117</v>
      </c>
      <c r="C3" s="144" t="s">
        <v>118</v>
      </c>
    </row>
    <row r="4" spans="1:3" ht="12.75">
      <c r="A4" s="143">
        <v>3</v>
      </c>
      <c r="C4" s="145" t="e">
        <f>"Delete"</f>
        <v>#N/A</v>
      </c>
    </row>
    <row r="5" ht="12.75">
      <c r="C5" s="145" t="b">
        <f>"Deleted By K"</f>
        <v>1</v>
      </c>
    </row>
    <row r="6" ht="13.5" thickBot="1">
      <c r="C6" s="145" t="b">
        <f>"Deleted By"</f>
        <v>1</v>
      </c>
    </row>
    <row r="7" spans="1:3" ht="12.75">
      <c r="A7" s="146" t="s">
        <v>119</v>
      </c>
      <c r="C7" s="145" t="b">
        <f>"D"</f>
        <v>1</v>
      </c>
    </row>
    <row r="8" spans="1:3" ht="12.75">
      <c r="A8" s="148" t="s">
        <v>120</v>
      </c>
      <c r="C8" s="145" t="b">
        <f>""</f>
        <v>0</v>
      </c>
    </row>
    <row r="9" spans="1:3" ht="12.75">
      <c r="A9" s="149" t="s">
        <v>121</v>
      </c>
      <c r="C9" s="145" t="b">
        <f>"Del"</f>
        <v>1</v>
      </c>
    </row>
    <row r="10" spans="1:3" ht="12.75">
      <c r="A10" s="148" t="s">
        <v>122</v>
      </c>
      <c r="C10" s="145" t="e">
        <f>"Delete"</f>
        <v>#N/A</v>
      </c>
    </row>
    <row r="11" spans="1:3" ht="13.5" thickBot="1">
      <c r="A11" s="150" t="s">
        <v>123</v>
      </c>
      <c r="C11" s="145" t="b">
        <f>"Deleted By Kaspersky Lab A"</f>
        <v>1</v>
      </c>
    </row>
    <row r="12" ht="12.75">
      <c r="C12" s="145" t="b">
        <f>"Deleted By Kaspersky Lab AV "</f>
        <v>1</v>
      </c>
    </row>
    <row r="13" ht="13.5" thickBot="1">
      <c r="C13" s="145" t="b">
        <f>"Deleted By K"</f>
        <v>1</v>
      </c>
    </row>
    <row r="14" spans="1:3" ht="13.5" thickBot="1">
      <c r="A14" s="144" t="s">
        <v>124</v>
      </c>
      <c r="C14" s="151" t="b">
        <f>"D"</f>
        <v>1</v>
      </c>
    </row>
    <row r="15" ht="12.75">
      <c r="A15" s="145" t="b">
        <f>"Deleted By Kaspersky Lab AV Deleted By K"</f>
        <v>1</v>
      </c>
    </row>
    <row r="16" ht="13.5" thickBot="1">
      <c r="A16" s="145" t="b">
        <f>"Deleted By Kaspersky Lab AV Deleted By Kaspersky Lab AV Deleted B"</f>
        <v>1</v>
      </c>
    </row>
    <row r="17" spans="1:3" ht="13.5" thickBot="1">
      <c r="A17" s="151" t="b">
        <f>"D"</f>
        <v>1</v>
      </c>
      <c r="C17" s="144" t="s">
        <v>125</v>
      </c>
    </row>
    <row r="18" ht="12.75">
      <c r="C18" s="145" t="b">
        <f>"Deleted By Kaspersky Lab AV Deleted By "</f>
        <v>1</v>
      </c>
    </row>
    <row r="19" ht="12.75">
      <c r="C19" s="145" t="b">
        <f>"Deleted By Kaspersky Lab A"</f>
        <v>1</v>
      </c>
    </row>
    <row r="20" spans="1:3" ht="12.75">
      <c r="A20" s="152" t="s">
        <v>126</v>
      </c>
      <c r="C20" s="145" t="b">
        <f>"Deleted By Kaspersky "</f>
        <v>1</v>
      </c>
    </row>
    <row r="21" spans="1:3" ht="12.75">
      <c r="A21" s="153">
        <f>"Deleted By Kaspersky Lab AV Deleted By"</f>
        <v>0</v>
      </c>
      <c r="C21" s="145" t="b">
        <f>"Deleted By Kaspersky "</f>
        <v>1</v>
      </c>
    </row>
    <row r="22" spans="1:3" ht="12.75">
      <c r="A22" s="145" t="b">
        <f>"Deleted "</f>
        <v>1</v>
      </c>
      <c r="C22" s="145" t="b">
        <f>"Deleted By Kaspersky Lab AV Deleted By "</f>
        <v>1</v>
      </c>
    </row>
    <row r="23" spans="1:3" ht="12.75">
      <c r="A23" s="145" t="b">
        <f>"Deleted By"</f>
        <v>1</v>
      </c>
      <c r="C23" s="151" t="b">
        <f>"D"</f>
        <v>1</v>
      </c>
    </row>
    <row r="24" ht="12.75">
      <c r="A24" s="145" t="b">
        <f>"D"</f>
        <v>1</v>
      </c>
    </row>
    <row r="25" ht="12.75">
      <c r="A25" s="145" t="b">
        <f>""</f>
        <v>0</v>
      </c>
    </row>
    <row r="26" spans="1:3" ht="13.5" thickBot="1">
      <c r="A26" s="145" t="b">
        <f>"Dele"</f>
        <v>1</v>
      </c>
      <c r="C26" s="154" t="s">
        <v>127</v>
      </c>
    </row>
    <row r="27" spans="1:3" ht="12.75">
      <c r="A27" s="145" t="b">
        <f>"Dele"</f>
        <v>1</v>
      </c>
      <c r="C27" s="145" t="e">
        <f>"Delete"</f>
        <v>#N/A</v>
      </c>
    </row>
    <row r="28" spans="1:3" ht="12.75">
      <c r="A28" s="145" t="b">
        <f>"Dele"</f>
        <v>1</v>
      </c>
      <c r="C28" s="145" t="b">
        <f>"Deleted "</f>
        <v>1</v>
      </c>
    </row>
    <row r="29" spans="1:3" ht="12.75">
      <c r="A29" s="145" t="b">
        <f>"D"</f>
        <v>1</v>
      </c>
      <c r="C29" s="145" t="b">
        <f>"Deleted By"</f>
        <v>1</v>
      </c>
    </row>
    <row r="30" spans="1:3" ht="12.75">
      <c r="A30" s="145" t="e">
        <f>"Delete"</f>
        <v>#N/A</v>
      </c>
      <c r="C30" s="145" t="b">
        <f>"D"</f>
        <v>1</v>
      </c>
    </row>
    <row r="31" spans="1:3" ht="12.75">
      <c r="A31" s="145" t="b">
        <f>"Deleted By Kasper"</f>
        <v>1</v>
      </c>
      <c r="C31" s="145" t="b">
        <f>"Del"</f>
        <v>1</v>
      </c>
    </row>
    <row r="32" spans="1:3" ht="12.75">
      <c r="A32" s="145" t="b">
        <f>"Deleted By Kaspersky"</f>
        <v>1</v>
      </c>
      <c r="C32" s="145" t="b">
        <f>"D"</f>
        <v>1</v>
      </c>
    </row>
    <row r="33" spans="1:3" ht="12.75">
      <c r="A33" s="145" t="b">
        <f>"Deleted By Kaspersk"</f>
        <v>1</v>
      </c>
      <c r="C33" s="145" t="e">
        <f>"Delete"</f>
        <v>#N/A</v>
      </c>
    </row>
    <row r="34" spans="1:3" ht="12.75">
      <c r="A34" s="145" t="b">
        <f>"Deleted By Kaspersky"</f>
        <v>1</v>
      </c>
      <c r="C34" s="145" t="e">
        <f>"Deleted By Kasper"</f>
        <v>#VALUE!</v>
      </c>
    </row>
    <row r="35" spans="1:3" ht="12.75">
      <c r="A35" s="145" t="b">
        <f>"Deleted By Kaspers"</f>
        <v>1</v>
      </c>
      <c r="C35" s="145" t="e">
        <f>""</f>
        <v>#VALUE!</v>
      </c>
    </row>
    <row r="36" spans="1:3" ht="12.75">
      <c r="A36" s="145" t="b">
        <f>"D"</f>
        <v>1</v>
      </c>
      <c r="C36" s="151" t="b">
        <f>"D"</f>
        <v>1</v>
      </c>
    </row>
    <row r="37" ht="12.75">
      <c r="A37" s="145" t="b">
        <f>"D"</f>
        <v>1</v>
      </c>
    </row>
    <row r="38" ht="12.75">
      <c r="A38" s="145" t="b">
        <f>"D"</f>
        <v>1</v>
      </c>
    </row>
    <row r="39" spans="1:3" ht="12.75">
      <c r="A39" s="145" t="b">
        <f>"Delete"</f>
        <v>1</v>
      </c>
      <c r="C39" s="153" t="b">
        <f>"Deleted By Kaspersky"</f>
        <v>1</v>
      </c>
    </row>
    <row r="40" spans="1:3" ht="12.75">
      <c r="A40" s="145" t="b">
        <f>"D"</f>
        <v>1</v>
      </c>
      <c r="C40" s="145" t="b">
        <f>"Deleted By Kaspersky Lab AV Deleted By Kaspersky Lab AV Dele"</f>
        <v>1</v>
      </c>
    </row>
    <row r="41" spans="1:3" ht="12.75">
      <c r="A41" s="151" t="b">
        <f>"D"</f>
        <v>1</v>
      </c>
      <c r="C41" s="151" t="b">
        <f>"D"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13.00390625" style="5" customWidth="1"/>
    <col min="3" max="3" width="15.7109375" style="5" customWidth="1"/>
    <col min="4" max="4" width="12.28125" style="5" customWidth="1"/>
    <col min="5" max="5" width="6.8515625" style="5" customWidth="1"/>
    <col min="6" max="6" width="12.28125" style="5" customWidth="1"/>
    <col min="7" max="7" width="7.421875" style="5" customWidth="1"/>
    <col min="8" max="8" width="10.7109375" style="5" customWidth="1"/>
    <col min="9" max="9" width="8.00390625" style="5" customWidth="1"/>
    <col min="10" max="10" width="12.140625" style="5" customWidth="1"/>
    <col min="11" max="11" width="2.7109375" style="5" customWidth="1"/>
    <col min="12" max="12" width="9.140625" style="5" customWidth="1"/>
    <col min="13" max="13" width="13.140625" style="5" customWidth="1"/>
    <col min="14" max="14" width="17.28125" style="5" customWidth="1"/>
    <col min="15" max="16384" width="9.140625" style="5" customWidth="1"/>
  </cols>
  <sheetData>
    <row r="1" spans="1:11" ht="23.25" customHeight="1">
      <c r="A1" s="183" t="s">
        <v>309</v>
      </c>
      <c r="B1" s="103"/>
      <c r="C1" s="103"/>
      <c r="D1" s="103"/>
      <c r="E1" s="104" t="s">
        <v>0</v>
      </c>
      <c r="F1" s="302" t="s">
        <v>305</v>
      </c>
      <c r="G1" s="105"/>
      <c r="H1" s="103"/>
      <c r="I1" s="106" t="s">
        <v>303</v>
      </c>
      <c r="K1" s="103"/>
    </row>
    <row r="2" spans="1:11" ht="21">
      <c r="A2" s="345">
        <v>1245</v>
      </c>
      <c r="B2" s="103"/>
      <c r="C2" s="7" t="s">
        <v>110</v>
      </c>
      <c r="D2" s="15"/>
      <c r="E2" s="103"/>
      <c r="F2" s="103"/>
      <c r="G2" s="103"/>
      <c r="H2" s="103"/>
      <c r="I2" s="103"/>
      <c r="K2" s="103"/>
    </row>
    <row r="3" spans="1:10" ht="25.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4.25" customHeight="1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4.25" customHeight="1">
      <c r="A5" s="9"/>
      <c r="B5" s="9" t="s">
        <v>3</v>
      </c>
      <c r="C5" s="9" t="s">
        <v>19</v>
      </c>
      <c r="D5" s="9"/>
      <c r="E5" s="9"/>
      <c r="F5" s="9" t="s">
        <v>87</v>
      </c>
      <c r="G5" s="9"/>
      <c r="H5" s="12"/>
      <c r="I5" s="12"/>
      <c r="J5" s="11"/>
    </row>
    <row r="6" spans="1:10" ht="14.25" customHeight="1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9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0" ht="15.75" customHeight="1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</row>
    <row r="9" spans="1:10" ht="14.25" customHeight="1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</row>
    <row r="10" spans="1:10" ht="14.25" customHeight="1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4.25" customHeight="1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D12" s="9"/>
      <c r="E12" s="9"/>
      <c r="F12" s="9"/>
      <c r="G12" s="9"/>
      <c r="H12" s="9"/>
      <c r="I12" s="9"/>
      <c r="J12" s="11"/>
    </row>
    <row r="13" spans="1:10" ht="16.5">
      <c r="A13" s="14" t="s">
        <v>304</v>
      </c>
      <c r="B13" s="9"/>
      <c r="D13" s="9"/>
      <c r="E13" s="9"/>
      <c r="F13" s="9"/>
      <c r="G13" s="9"/>
      <c r="H13" s="9"/>
      <c r="I13" s="9"/>
      <c r="J13" s="11"/>
    </row>
    <row r="14" spans="1:10" ht="16.5">
      <c r="A14" s="14" t="s">
        <v>112</v>
      </c>
      <c r="B14" s="9"/>
      <c r="D14" s="9"/>
      <c r="E14" s="9"/>
      <c r="F14" s="9"/>
      <c r="G14" s="9"/>
      <c r="H14" s="9"/>
      <c r="I14" s="9"/>
      <c r="J14" s="11"/>
    </row>
    <row r="15" spans="1:10" ht="15" customHeight="1">
      <c r="A15" s="9" t="s">
        <v>113</v>
      </c>
      <c r="B15" s="9"/>
      <c r="C15" s="13"/>
      <c r="D15" s="9"/>
      <c r="E15" s="9"/>
      <c r="F15" s="9"/>
      <c r="G15" s="9"/>
      <c r="H15" s="9"/>
      <c r="I15" s="9"/>
      <c r="J15" s="11"/>
    </row>
    <row r="16" spans="1:10" ht="7.5" customHeight="1">
      <c r="A16" s="9"/>
      <c r="B16" s="9"/>
      <c r="C16" s="13"/>
      <c r="D16" s="9"/>
      <c r="E16" s="9"/>
      <c r="F16" s="9"/>
      <c r="G16" s="9"/>
      <c r="H16" s="9"/>
      <c r="I16" s="9"/>
      <c r="J16" s="11"/>
    </row>
    <row r="17" ht="22.5" customHeight="1">
      <c r="A17" s="16" t="s">
        <v>306</v>
      </c>
    </row>
    <row r="18" spans="1:2" ht="16.5" customHeight="1">
      <c r="A18" s="5" t="s">
        <v>96</v>
      </c>
      <c r="B18" s="19" t="s">
        <v>130</v>
      </c>
    </row>
    <row r="19" spans="1:10" ht="30.75" customHeight="1">
      <c r="A19" s="20" t="s">
        <v>97</v>
      </c>
      <c r="B19" s="21" t="s">
        <v>7</v>
      </c>
      <c r="C19" s="21"/>
      <c r="D19" s="22" t="s">
        <v>8</v>
      </c>
      <c r="E19" s="22" t="s">
        <v>9</v>
      </c>
      <c r="F19" s="22" t="s">
        <v>98</v>
      </c>
      <c r="G19" s="23" t="s">
        <v>99</v>
      </c>
      <c r="H19" s="349" t="s">
        <v>100</v>
      </c>
      <c r="I19" s="350"/>
      <c r="J19" s="23" t="s">
        <v>101</v>
      </c>
    </row>
    <row r="20" spans="1:13" ht="14.25" customHeight="1">
      <c r="A20" s="127">
        <v>28</v>
      </c>
      <c r="B20" s="156" t="s">
        <v>222</v>
      </c>
      <c r="C20" s="157"/>
      <c r="D20" s="266">
        <v>5807100000</v>
      </c>
      <c r="E20" s="267" t="s">
        <v>102</v>
      </c>
      <c r="F20" s="312">
        <v>2335</v>
      </c>
      <c r="G20" s="269">
        <v>150</v>
      </c>
      <c r="H20" s="185">
        <f>F20*G20</f>
        <v>350250</v>
      </c>
      <c r="I20" s="186"/>
      <c r="J20" s="270"/>
      <c r="M20" s="184"/>
    </row>
    <row r="21" spans="1:13" ht="14.25" customHeight="1">
      <c r="A21" s="263"/>
      <c r="B21" s="306"/>
      <c r="C21" s="307"/>
      <c r="D21" s="308"/>
      <c r="E21" s="309"/>
      <c r="F21" s="130"/>
      <c r="G21" s="310"/>
      <c r="H21" s="187"/>
      <c r="I21" s="188"/>
      <c r="J21" s="311"/>
      <c r="M21" s="184"/>
    </row>
    <row r="22" spans="1:10" ht="16.5" customHeight="1">
      <c r="A22" s="132"/>
      <c r="B22" s="133" t="s">
        <v>93</v>
      </c>
      <c r="C22" s="134"/>
      <c r="D22" s="134"/>
      <c r="E22" s="134"/>
      <c r="F22" s="134"/>
      <c r="G22" s="134"/>
      <c r="H22" s="348">
        <f>SUM(H20:I21)</f>
        <v>350250</v>
      </c>
      <c r="I22" s="348"/>
      <c r="J22" s="135" t="s">
        <v>103</v>
      </c>
    </row>
    <row r="23" spans="1:10" ht="22.5" customHeight="1">
      <c r="A23" s="16" t="s">
        <v>17</v>
      </c>
      <c r="B23" s="136"/>
      <c r="C23" s="37"/>
      <c r="D23" s="137"/>
      <c r="E23" s="137"/>
      <c r="F23" s="31"/>
      <c r="G23" s="31"/>
      <c r="H23" s="33"/>
      <c r="I23" s="34"/>
      <c r="J23" s="35"/>
    </row>
    <row r="24" spans="1:2" ht="16.5" customHeight="1">
      <c r="A24" s="39" t="s">
        <v>104</v>
      </c>
      <c r="B24" s="10"/>
    </row>
    <row r="25" spans="1:2" ht="16.5" customHeight="1">
      <c r="A25" s="39" t="s">
        <v>105</v>
      </c>
      <c r="B25" s="10"/>
    </row>
    <row r="26" spans="1:2" ht="16.5" customHeight="1">
      <c r="A26" s="39" t="s">
        <v>106</v>
      </c>
      <c r="B26" s="10"/>
    </row>
    <row r="27" spans="1:2" ht="16.5" customHeight="1">
      <c r="A27" s="39" t="s">
        <v>147</v>
      </c>
      <c r="B27" s="10"/>
    </row>
    <row r="28" spans="1:10" ht="24" customHeight="1">
      <c r="A28" s="39" t="s">
        <v>151</v>
      </c>
      <c r="B28" s="39"/>
      <c r="C28" s="9"/>
      <c r="D28" s="9"/>
      <c r="E28" s="9"/>
      <c r="F28" s="9"/>
      <c r="G28" s="9"/>
      <c r="H28" s="9"/>
      <c r="I28" s="9"/>
      <c r="J28" s="11"/>
    </row>
    <row r="29" spans="1:10" ht="15.75" customHeight="1">
      <c r="A29" s="10" t="s">
        <v>107</v>
      </c>
      <c r="B29" s="39"/>
      <c r="C29" s="9"/>
      <c r="D29" s="9"/>
      <c r="E29" s="9"/>
      <c r="F29" s="9"/>
      <c r="G29" s="9"/>
      <c r="H29" s="9"/>
      <c r="I29" s="9"/>
      <c r="J29" s="11"/>
    </row>
    <row r="30" spans="1:10" ht="22.5" customHeight="1">
      <c r="A30" s="138" t="s">
        <v>108</v>
      </c>
      <c r="B30" s="10"/>
      <c r="C30" s="9"/>
      <c r="D30" s="9"/>
      <c r="E30" s="9"/>
      <c r="F30" s="9"/>
      <c r="G30" s="9"/>
      <c r="H30" s="9"/>
      <c r="I30" s="9"/>
      <c r="J30" s="11"/>
    </row>
    <row r="31" spans="1:10" ht="16.5" customHeight="1">
      <c r="A31" s="106" t="s">
        <v>148</v>
      </c>
      <c r="B31" s="139"/>
      <c r="C31" s="9"/>
      <c r="D31" s="9"/>
      <c r="E31" s="9"/>
      <c r="F31" s="9"/>
      <c r="G31" s="9"/>
      <c r="H31" s="9"/>
      <c r="I31" s="9"/>
      <c r="J31" s="11"/>
    </row>
    <row r="32" spans="1:10" ht="9.75" customHeight="1">
      <c r="A32" s="10"/>
      <c r="B32" s="10"/>
      <c r="C32" s="13"/>
      <c r="D32" s="13"/>
      <c r="E32" s="13"/>
      <c r="G32" s="42"/>
      <c r="H32" s="42"/>
      <c r="J32" s="43"/>
    </row>
    <row r="33" spans="2:10" ht="18" customHeight="1">
      <c r="B33" s="44" t="s">
        <v>15</v>
      </c>
      <c r="C33" s="45"/>
      <c r="D33" s="13"/>
      <c r="E33" s="13"/>
      <c r="G33" s="13"/>
      <c r="H33" s="46" t="s">
        <v>16</v>
      </c>
      <c r="J33" s="43"/>
    </row>
    <row r="34" spans="1:10" ht="14.25" customHeight="1">
      <c r="A34" s="162" t="s">
        <v>149</v>
      </c>
      <c r="C34" s="45"/>
      <c r="D34" s="13"/>
      <c r="E34" s="13"/>
      <c r="G34" s="13"/>
      <c r="H34" s="45" t="s">
        <v>150</v>
      </c>
      <c r="J34" s="43"/>
    </row>
    <row r="35" spans="1:10" ht="18">
      <c r="A35" s="47"/>
      <c r="B35" s="47"/>
      <c r="C35" s="13"/>
      <c r="D35" s="13"/>
      <c r="E35" s="13"/>
      <c r="G35" s="13"/>
      <c r="J35" s="43"/>
    </row>
    <row r="36" spans="2:10" ht="18">
      <c r="B36" s="47"/>
      <c r="C36" s="13"/>
      <c r="D36" s="13"/>
      <c r="E36" s="13"/>
      <c r="G36" s="13"/>
      <c r="J36" s="43"/>
    </row>
    <row r="37" spans="1:10" ht="18">
      <c r="A37" s="13"/>
      <c r="C37" s="13"/>
      <c r="D37" s="13"/>
      <c r="E37" s="13"/>
      <c r="G37" s="43"/>
      <c r="J37" s="43"/>
    </row>
    <row r="38" ht="16.5">
      <c r="B38" s="48"/>
    </row>
  </sheetData>
  <mergeCells count="2">
    <mergeCell ref="H22:I22"/>
    <mergeCell ref="H19:I19"/>
  </mergeCells>
  <printOptions horizontalCentered="1"/>
  <pageMargins left="0.75" right="0" top="0.5" bottom="0.5" header="0.25" footer="0.2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3">
      <selection activeCell="B34" sqref="B34"/>
    </sheetView>
  </sheetViews>
  <sheetFormatPr defaultColWidth="9.140625" defaultRowHeight="12.75"/>
  <cols>
    <col min="1" max="1" width="4.7109375" style="5" customWidth="1"/>
    <col min="2" max="2" width="13.00390625" style="5" customWidth="1"/>
    <col min="3" max="3" width="15.7109375" style="5" customWidth="1"/>
    <col min="4" max="4" width="12.28125" style="5" customWidth="1"/>
    <col min="5" max="5" width="6.8515625" style="5" customWidth="1"/>
    <col min="6" max="6" width="12.28125" style="5" customWidth="1"/>
    <col min="7" max="7" width="7.421875" style="5" customWidth="1"/>
    <col min="8" max="8" width="10.7109375" style="5" customWidth="1"/>
    <col min="9" max="9" width="8.00390625" style="5" customWidth="1"/>
    <col min="10" max="10" width="12.140625" style="5" customWidth="1"/>
    <col min="11" max="11" width="2.7109375" style="5" customWidth="1"/>
    <col min="12" max="12" width="9.140625" style="5" customWidth="1"/>
    <col min="13" max="13" width="13.140625" style="5" customWidth="1"/>
    <col min="14" max="14" width="17.28125" style="5" customWidth="1"/>
    <col min="15" max="16384" width="9.140625" style="5" customWidth="1"/>
  </cols>
  <sheetData>
    <row r="1" spans="1:11" ht="23.25" customHeight="1">
      <c r="A1" s="183" t="s">
        <v>153</v>
      </c>
      <c r="B1" s="103"/>
      <c r="C1" s="103"/>
      <c r="D1" s="103"/>
      <c r="E1" s="104" t="s">
        <v>0</v>
      </c>
      <c r="F1" s="302" t="s">
        <v>321</v>
      </c>
      <c r="G1" s="105"/>
      <c r="H1" s="103"/>
      <c r="I1" s="106" t="s">
        <v>317</v>
      </c>
      <c r="K1" s="103"/>
    </row>
    <row r="2" spans="1:11" ht="21">
      <c r="A2" s="345">
        <v>1246</v>
      </c>
      <c r="B2" s="103"/>
      <c r="C2" s="7" t="s">
        <v>110</v>
      </c>
      <c r="D2" s="15"/>
      <c r="E2" s="103"/>
      <c r="F2" s="103"/>
      <c r="G2" s="103"/>
      <c r="H2" s="103"/>
      <c r="I2" s="103"/>
      <c r="K2" s="103"/>
    </row>
    <row r="3" spans="1:10" ht="24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3.5" customHeight="1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3.5" customHeight="1">
      <c r="A5" s="9"/>
      <c r="B5" s="9" t="s">
        <v>3</v>
      </c>
      <c r="C5" s="9" t="s">
        <v>19</v>
      </c>
      <c r="D5" s="9"/>
      <c r="E5" s="9"/>
      <c r="F5" s="9" t="s">
        <v>87</v>
      </c>
      <c r="G5" s="9"/>
      <c r="H5" s="12"/>
      <c r="I5" s="12"/>
      <c r="J5" s="11"/>
    </row>
    <row r="6" spans="1:10" ht="13.5" customHeight="1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9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0" ht="12.75" customHeight="1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</row>
    <row r="9" spans="1:10" ht="12.75" customHeight="1">
      <c r="A9" s="9"/>
      <c r="B9" s="9" t="s">
        <v>2</v>
      </c>
      <c r="C9" s="10" t="s">
        <v>316</v>
      </c>
      <c r="D9" s="9"/>
      <c r="E9" s="9"/>
      <c r="F9" s="9"/>
      <c r="G9" s="9"/>
      <c r="H9" s="9"/>
      <c r="I9" s="9"/>
      <c r="J9" s="11"/>
    </row>
    <row r="10" spans="1:10" ht="12.75" customHeight="1">
      <c r="A10" s="9"/>
      <c r="B10" s="9" t="s">
        <v>4</v>
      </c>
      <c r="C10" s="5" t="s">
        <v>76</v>
      </c>
      <c r="D10" s="9"/>
      <c r="E10" s="9"/>
      <c r="F10" s="9"/>
      <c r="G10" s="9"/>
      <c r="H10" s="9"/>
      <c r="I10" s="9"/>
      <c r="J10" s="11"/>
    </row>
    <row r="11" spans="1:10" ht="12" customHeight="1">
      <c r="A11" s="9"/>
      <c r="B11" s="9"/>
      <c r="D11" s="9"/>
      <c r="E11" s="9"/>
      <c r="F11" s="9"/>
      <c r="G11" s="9"/>
      <c r="H11" s="9"/>
      <c r="I11" s="9"/>
      <c r="J11" s="11"/>
    </row>
    <row r="12" spans="1:10" ht="13.5" customHeight="1">
      <c r="A12" s="14" t="s">
        <v>320</v>
      </c>
      <c r="B12" s="9"/>
      <c r="D12" s="9"/>
      <c r="E12" s="9"/>
      <c r="F12" s="9"/>
      <c r="G12" s="9"/>
      <c r="H12" s="9"/>
      <c r="I12" s="9"/>
      <c r="J12" s="11"/>
    </row>
    <row r="13" spans="1:10" ht="13.5" customHeight="1">
      <c r="A13" s="14" t="s">
        <v>112</v>
      </c>
      <c r="B13" s="9"/>
      <c r="D13" s="9"/>
      <c r="E13" s="9"/>
      <c r="F13" s="9"/>
      <c r="G13" s="9"/>
      <c r="H13" s="9"/>
      <c r="I13" s="9"/>
      <c r="J13" s="11"/>
    </row>
    <row r="14" spans="1:10" ht="13.5" customHeight="1">
      <c r="A14" s="9" t="s">
        <v>113</v>
      </c>
      <c r="B14" s="9"/>
      <c r="C14" s="13"/>
      <c r="D14" s="9"/>
      <c r="E14" s="9"/>
      <c r="F14" s="9"/>
      <c r="G14" s="9"/>
      <c r="H14" s="9"/>
      <c r="I14" s="9"/>
      <c r="J14" s="11"/>
    </row>
    <row r="15" spans="1:10" ht="7.5" customHeight="1">
      <c r="A15" s="9"/>
      <c r="B15" s="9"/>
      <c r="C15" s="13"/>
      <c r="D15" s="9"/>
      <c r="E15" s="9"/>
      <c r="F15" s="9"/>
      <c r="G15" s="9"/>
      <c r="H15" s="9"/>
      <c r="I15" s="9"/>
      <c r="J15" s="11"/>
    </row>
    <row r="16" spans="1:10" ht="18">
      <c r="A16" s="36" t="s">
        <v>131</v>
      </c>
      <c r="B16" s="36"/>
      <c r="C16" s="9"/>
      <c r="D16" s="9"/>
      <c r="E16" s="9"/>
      <c r="F16" s="9"/>
      <c r="G16" s="9"/>
      <c r="H16" s="9"/>
      <c r="I16" s="9"/>
      <c r="J16" s="11"/>
    </row>
    <row r="17" spans="1:10" ht="18.75" customHeight="1">
      <c r="A17" s="19"/>
      <c r="B17" s="147" t="s">
        <v>133</v>
      </c>
      <c r="C17" s="36"/>
      <c r="D17" s="9"/>
      <c r="E17" s="9"/>
      <c r="F17" s="9"/>
      <c r="G17" s="9"/>
      <c r="H17" s="9"/>
      <c r="I17" s="9"/>
      <c r="J17" s="11"/>
    </row>
    <row r="18" spans="1:10" ht="41.25" customHeight="1">
      <c r="A18" s="341" t="s">
        <v>132</v>
      </c>
      <c r="B18" s="341"/>
      <c r="C18" s="342" t="s">
        <v>88</v>
      </c>
      <c r="D18" s="342" t="s">
        <v>89</v>
      </c>
      <c r="E18" s="342" t="s">
        <v>9</v>
      </c>
      <c r="F18" s="342" t="s">
        <v>90</v>
      </c>
      <c r="G18" s="342" t="s">
        <v>91</v>
      </c>
      <c r="H18" s="342" t="s">
        <v>134</v>
      </c>
      <c r="I18" s="342" t="s">
        <v>135</v>
      </c>
      <c r="J18" s="342" t="s">
        <v>136</v>
      </c>
    </row>
    <row r="19" spans="1:10" ht="13.5" customHeight="1">
      <c r="A19" s="351" t="s">
        <v>157</v>
      </c>
      <c r="B19" s="352"/>
      <c r="C19" s="163" t="s">
        <v>310</v>
      </c>
      <c r="D19" s="278" t="s">
        <v>313</v>
      </c>
      <c r="E19" s="164" t="s">
        <v>92</v>
      </c>
      <c r="F19" s="165">
        <v>15766</v>
      </c>
      <c r="G19" s="166">
        <v>1.3</v>
      </c>
      <c r="H19" s="167">
        <f>F19*G19</f>
        <v>20495.8</v>
      </c>
      <c r="I19" s="167">
        <v>5.95</v>
      </c>
      <c r="J19" s="168">
        <f>I19*F19</f>
        <v>93807.7</v>
      </c>
    </row>
    <row r="20" spans="1:10" ht="13.5" customHeight="1">
      <c r="A20" s="355" t="s">
        <v>157</v>
      </c>
      <c r="B20" s="356"/>
      <c r="C20" s="313" t="s">
        <v>311</v>
      </c>
      <c r="D20" s="314" t="s">
        <v>313</v>
      </c>
      <c r="E20" s="315" t="s">
        <v>92</v>
      </c>
      <c r="F20" s="316">
        <v>1800</v>
      </c>
      <c r="G20" s="172">
        <v>1.3</v>
      </c>
      <c r="H20" s="173">
        <f>F20*G20</f>
        <v>2340</v>
      </c>
      <c r="I20" s="173">
        <v>5.95</v>
      </c>
      <c r="J20" s="174">
        <f>I20*F20</f>
        <v>10710</v>
      </c>
    </row>
    <row r="21" spans="1:10" ht="13.5" customHeight="1">
      <c r="A21" s="357" t="s">
        <v>157</v>
      </c>
      <c r="B21" s="358"/>
      <c r="C21" s="313" t="s">
        <v>312</v>
      </c>
      <c r="D21" s="314" t="s">
        <v>313</v>
      </c>
      <c r="E21" s="315" t="s">
        <v>92</v>
      </c>
      <c r="F21" s="316">
        <v>1408</v>
      </c>
      <c r="G21" s="178">
        <v>1.3</v>
      </c>
      <c r="H21" s="179">
        <f>F21*G21</f>
        <v>1830.4</v>
      </c>
      <c r="I21" s="179">
        <v>5.95</v>
      </c>
      <c r="J21" s="180">
        <f>I21*F21</f>
        <v>8377.6</v>
      </c>
    </row>
    <row r="22" spans="1:10" ht="15.75" customHeight="1">
      <c r="A22" s="353" t="s">
        <v>93</v>
      </c>
      <c r="B22" s="354"/>
      <c r="C22" s="107"/>
      <c r="D22" s="107"/>
      <c r="E22" s="108"/>
      <c r="F22" s="109">
        <f>SUM(F19:F21)</f>
        <v>18974</v>
      </c>
      <c r="G22" s="110" t="s">
        <v>58</v>
      </c>
      <c r="H22" s="155">
        <f>SUM(H19:I21)</f>
        <v>24684.050000000003</v>
      </c>
      <c r="I22" s="182" t="s">
        <v>152</v>
      </c>
      <c r="J22" s="111">
        <f>SUM(J19:J21)</f>
        <v>112895.3</v>
      </c>
    </row>
    <row r="23" spans="1:10" ht="6" customHeight="1">
      <c r="A23" s="112"/>
      <c r="B23" s="113"/>
      <c r="C23" s="114"/>
      <c r="D23" s="114"/>
      <c r="E23" s="114"/>
      <c r="F23" s="114"/>
      <c r="G23" s="114"/>
      <c r="H23" s="115"/>
      <c r="I23" s="115"/>
      <c r="J23" s="116"/>
    </row>
    <row r="24" spans="1:10" ht="14.25" customHeight="1">
      <c r="A24" s="112" t="s">
        <v>94</v>
      </c>
      <c r="B24" s="113"/>
      <c r="C24" s="114"/>
      <c r="D24" s="114"/>
      <c r="E24" s="114"/>
      <c r="F24" s="114"/>
      <c r="G24" s="117"/>
      <c r="H24" s="115"/>
      <c r="I24" s="115"/>
      <c r="J24" s="116"/>
    </row>
    <row r="25" spans="1:10" ht="13.5" customHeight="1">
      <c r="A25" s="120"/>
      <c r="B25" s="161" t="s">
        <v>95</v>
      </c>
      <c r="C25" s="121" t="s">
        <v>300</v>
      </c>
      <c r="D25" s="122"/>
      <c r="E25" s="120"/>
      <c r="F25" s="121"/>
      <c r="G25" s="123"/>
      <c r="H25" s="118"/>
      <c r="I25" s="118"/>
      <c r="J25" s="119"/>
    </row>
    <row r="26" spans="1:10" ht="12.75" customHeight="1">
      <c r="A26" s="124"/>
      <c r="B26" s="124"/>
      <c r="C26" s="125" t="s">
        <v>301</v>
      </c>
      <c r="D26" s="126"/>
      <c r="E26" s="120"/>
      <c r="F26" s="125"/>
      <c r="G26" s="120"/>
      <c r="H26" s="120"/>
      <c r="I26" s="120"/>
      <c r="J26" s="123"/>
    </row>
    <row r="27" ht="22.5" customHeight="1">
      <c r="A27" s="16" t="s">
        <v>298</v>
      </c>
    </row>
    <row r="28" spans="1:2" ht="16.5" customHeight="1">
      <c r="A28" s="5" t="s">
        <v>96</v>
      </c>
      <c r="B28" s="19" t="s">
        <v>130</v>
      </c>
    </row>
    <row r="29" spans="1:10" ht="30.75" customHeight="1">
      <c r="A29" s="20" t="s">
        <v>97</v>
      </c>
      <c r="B29" s="21" t="s">
        <v>7</v>
      </c>
      <c r="C29" s="21"/>
      <c r="D29" s="22" t="s">
        <v>8</v>
      </c>
      <c r="E29" s="22" t="s">
        <v>9</v>
      </c>
      <c r="F29" s="22" t="s">
        <v>98</v>
      </c>
      <c r="G29" s="23" t="s">
        <v>99</v>
      </c>
      <c r="H29" s="349" t="s">
        <v>100</v>
      </c>
      <c r="I29" s="350"/>
      <c r="J29" s="23" t="s">
        <v>101</v>
      </c>
    </row>
    <row r="30" spans="1:13" ht="12" customHeight="1">
      <c r="A30" s="317" t="s">
        <v>138</v>
      </c>
      <c r="B30" s="318" t="s">
        <v>139</v>
      </c>
      <c r="C30" s="319"/>
      <c r="D30" s="320">
        <v>5401200000</v>
      </c>
      <c r="E30" s="321" t="s">
        <v>146</v>
      </c>
      <c r="F30" s="344">
        <f>'NPL-VN'!J28</f>
        <v>5561365.16</v>
      </c>
      <c r="G30" s="323">
        <v>2</v>
      </c>
      <c r="H30" s="324">
        <f aca="true" t="shared" si="0" ref="H30:H41">F30*G30</f>
        <v>11122730.32</v>
      </c>
      <c r="I30" s="325"/>
      <c r="J30" s="326"/>
      <c r="M30" s="184"/>
    </row>
    <row r="31" spans="1:13" ht="12" customHeight="1">
      <c r="A31" s="327" t="s">
        <v>200</v>
      </c>
      <c r="B31" s="328" t="s">
        <v>318</v>
      </c>
      <c r="C31" s="329"/>
      <c r="D31" s="330">
        <v>9607190000</v>
      </c>
      <c r="E31" s="331" t="s">
        <v>102</v>
      </c>
      <c r="F31" s="322">
        <f>'NPL-VN'!J29</f>
        <v>381.22</v>
      </c>
      <c r="G31" s="339">
        <v>750</v>
      </c>
      <c r="H31" s="333">
        <f t="shared" si="0"/>
        <v>285915</v>
      </c>
      <c r="I31" s="343"/>
      <c r="J31" s="335"/>
      <c r="M31" s="184"/>
    </row>
    <row r="32" spans="1:13" ht="12" customHeight="1">
      <c r="A32" s="327" t="s">
        <v>214</v>
      </c>
      <c r="B32" s="328" t="s">
        <v>213</v>
      </c>
      <c r="C32" s="329"/>
      <c r="D32" s="330">
        <v>9606290000</v>
      </c>
      <c r="E32" s="331" t="s">
        <v>102</v>
      </c>
      <c r="F32" s="322">
        <f>'NPL-VN'!J36</f>
        <v>89657.38</v>
      </c>
      <c r="G32" s="332">
        <v>50</v>
      </c>
      <c r="H32" s="333">
        <f t="shared" si="0"/>
        <v>4482869</v>
      </c>
      <c r="I32" s="334"/>
      <c r="J32" s="335"/>
      <c r="M32" s="184"/>
    </row>
    <row r="33" spans="1:13" ht="12" customHeight="1">
      <c r="A33" s="327" t="s">
        <v>216</v>
      </c>
      <c r="B33" s="336" t="s">
        <v>215</v>
      </c>
      <c r="C33" s="337"/>
      <c r="D33" s="330">
        <v>9606290000</v>
      </c>
      <c r="E33" s="317" t="s">
        <v>314</v>
      </c>
      <c r="F33" s="322">
        <f>'NPL-VN'!J37</f>
        <v>751</v>
      </c>
      <c r="G33" s="339">
        <v>100</v>
      </c>
      <c r="H33" s="333">
        <f t="shared" si="0"/>
        <v>75100</v>
      </c>
      <c r="I33" s="334"/>
      <c r="J33" s="340"/>
      <c r="M33" s="184"/>
    </row>
    <row r="34" spans="1:13" ht="12" customHeight="1">
      <c r="A34" s="327" t="s">
        <v>223</v>
      </c>
      <c r="B34" s="336" t="s">
        <v>222</v>
      </c>
      <c r="C34" s="337"/>
      <c r="D34" s="338">
        <v>3926209000</v>
      </c>
      <c r="E34" s="317" t="s">
        <v>102</v>
      </c>
      <c r="F34" s="322">
        <f>'NPL-VN'!J40</f>
        <v>18092.98</v>
      </c>
      <c r="G34" s="339">
        <v>150</v>
      </c>
      <c r="H34" s="333">
        <f t="shared" si="0"/>
        <v>2713947</v>
      </c>
      <c r="I34" s="334"/>
      <c r="J34" s="340"/>
      <c r="M34" s="184"/>
    </row>
    <row r="35" spans="1:13" ht="12" customHeight="1">
      <c r="A35" s="327" t="s">
        <v>225</v>
      </c>
      <c r="B35" s="336" t="s">
        <v>224</v>
      </c>
      <c r="C35" s="337"/>
      <c r="D35" s="338">
        <v>4819100000</v>
      </c>
      <c r="E35" s="317" t="s">
        <v>102</v>
      </c>
      <c r="F35" s="322">
        <f>'NPL-VN'!J41</f>
        <v>255.7</v>
      </c>
      <c r="G35" s="339">
        <v>100</v>
      </c>
      <c r="H35" s="333">
        <f t="shared" si="0"/>
        <v>25570</v>
      </c>
      <c r="I35" s="334"/>
      <c r="J35" s="340"/>
      <c r="M35" s="184"/>
    </row>
    <row r="36" spans="1:13" ht="12" customHeight="1">
      <c r="A36" s="317" t="s">
        <v>140</v>
      </c>
      <c r="B36" s="336" t="s">
        <v>141</v>
      </c>
      <c r="C36" s="337"/>
      <c r="D36" s="338">
        <v>3923290000</v>
      </c>
      <c r="E36" s="317" t="s">
        <v>102</v>
      </c>
      <c r="F36" s="322">
        <f>'NPL-VN'!J47</f>
        <v>19543.22</v>
      </c>
      <c r="G36" s="339">
        <v>200</v>
      </c>
      <c r="H36" s="333">
        <f t="shared" si="0"/>
        <v>3908644</v>
      </c>
      <c r="I36" s="334"/>
      <c r="J36" s="340"/>
      <c r="M36" s="184"/>
    </row>
    <row r="37" spans="1:13" ht="12" customHeight="1">
      <c r="A37" s="317" t="s">
        <v>142</v>
      </c>
      <c r="B37" s="336" t="s">
        <v>143</v>
      </c>
      <c r="C37" s="337"/>
      <c r="D37" s="338">
        <v>3926209000</v>
      </c>
      <c r="E37" s="317" t="s">
        <v>102</v>
      </c>
      <c r="F37" s="322">
        <f>'NPL-VN'!J48</f>
        <v>19543.22</v>
      </c>
      <c r="G37" s="339">
        <v>100</v>
      </c>
      <c r="H37" s="333">
        <f t="shared" si="0"/>
        <v>1954322</v>
      </c>
      <c r="I37" s="334"/>
      <c r="J37" s="340"/>
      <c r="M37" s="184"/>
    </row>
    <row r="38" spans="1:13" ht="12" customHeight="1">
      <c r="A38" s="327" t="s">
        <v>242</v>
      </c>
      <c r="B38" s="336" t="s">
        <v>315</v>
      </c>
      <c r="C38" s="337"/>
      <c r="D38" s="338">
        <v>3926209000</v>
      </c>
      <c r="E38" s="317" t="s">
        <v>102</v>
      </c>
      <c r="F38" s="322">
        <f>'NPL-VN'!J51</f>
        <v>1625.98</v>
      </c>
      <c r="G38" s="339">
        <v>700</v>
      </c>
      <c r="H38" s="333">
        <f t="shared" si="0"/>
        <v>1138186</v>
      </c>
      <c r="I38" s="334"/>
      <c r="J38" s="340"/>
      <c r="M38" s="184"/>
    </row>
    <row r="39" spans="1:13" ht="12" customHeight="1">
      <c r="A39" s="317" t="s">
        <v>144</v>
      </c>
      <c r="B39" s="336" t="s">
        <v>145</v>
      </c>
      <c r="C39" s="337"/>
      <c r="D39" s="338">
        <v>4819100000</v>
      </c>
      <c r="E39" s="317" t="s">
        <v>102</v>
      </c>
      <c r="F39" s="322">
        <f>'NPL-VN'!J53</f>
        <v>1701.09</v>
      </c>
      <c r="G39" s="339">
        <v>7500</v>
      </c>
      <c r="H39" s="333">
        <f t="shared" si="0"/>
        <v>12758175</v>
      </c>
      <c r="I39" s="334"/>
      <c r="J39" s="340"/>
      <c r="M39" s="184"/>
    </row>
    <row r="40" spans="1:13" ht="12" customHeight="1">
      <c r="A40" s="327" t="s">
        <v>246</v>
      </c>
      <c r="B40" s="336" t="s">
        <v>245</v>
      </c>
      <c r="C40" s="337"/>
      <c r="D40" s="338">
        <v>3926209000</v>
      </c>
      <c r="E40" s="317" t="s">
        <v>102</v>
      </c>
      <c r="F40" s="322">
        <f>'NPL-VN'!J54</f>
        <v>1032.98</v>
      </c>
      <c r="G40" s="339">
        <v>200</v>
      </c>
      <c r="H40" s="333">
        <f t="shared" si="0"/>
        <v>206596</v>
      </c>
      <c r="I40" s="334"/>
      <c r="J40" s="340"/>
      <c r="M40" s="184"/>
    </row>
    <row r="41" spans="1:13" ht="12" customHeight="1">
      <c r="A41" s="327" t="s">
        <v>248</v>
      </c>
      <c r="B41" s="336" t="s">
        <v>247</v>
      </c>
      <c r="C41" s="337"/>
      <c r="D41" s="338">
        <v>7317009000</v>
      </c>
      <c r="E41" s="317" t="s">
        <v>102</v>
      </c>
      <c r="F41" s="322">
        <f>'NPL-VN'!J55</f>
        <v>802.84</v>
      </c>
      <c r="G41" s="339">
        <v>25</v>
      </c>
      <c r="H41" s="333">
        <f t="shared" si="0"/>
        <v>20071</v>
      </c>
      <c r="I41" s="334"/>
      <c r="J41" s="340"/>
      <c r="M41" s="184"/>
    </row>
    <row r="42" spans="1:10" ht="16.5" customHeight="1">
      <c r="A42" s="132"/>
      <c r="B42" s="133" t="s">
        <v>93</v>
      </c>
      <c r="C42" s="134"/>
      <c r="D42" s="134"/>
      <c r="E42" s="134"/>
      <c r="F42" s="134"/>
      <c r="G42" s="134"/>
      <c r="H42" s="348">
        <f>SUM(H30:I35)</f>
        <v>18706131.32</v>
      </c>
      <c r="I42" s="348"/>
      <c r="J42" s="135" t="s">
        <v>103</v>
      </c>
    </row>
    <row r="43" spans="1:10" ht="22.5" customHeight="1">
      <c r="A43" s="16" t="s">
        <v>17</v>
      </c>
      <c r="B43" s="136"/>
      <c r="C43" s="37"/>
      <c r="D43" s="137"/>
      <c r="E43" s="137"/>
      <c r="F43" s="31"/>
      <c r="G43" s="31"/>
      <c r="H43" s="33"/>
      <c r="I43" s="34"/>
      <c r="J43" s="35"/>
    </row>
    <row r="44" spans="1:2" ht="15" customHeight="1">
      <c r="A44" s="39" t="s">
        <v>104</v>
      </c>
      <c r="B44" s="10"/>
    </row>
    <row r="45" spans="1:2" ht="15" customHeight="1">
      <c r="A45" s="39" t="s">
        <v>105</v>
      </c>
      <c r="B45" s="10"/>
    </row>
    <row r="46" spans="1:2" ht="15" customHeight="1">
      <c r="A46" s="39" t="s">
        <v>106</v>
      </c>
      <c r="B46" s="10"/>
    </row>
    <row r="47" spans="1:2" ht="15" customHeight="1">
      <c r="A47" s="39" t="s">
        <v>147</v>
      </c>
      <c r="B47" s="10"/>
    </row>
    <row r="48" spans="1:10" ht="18" customHeight="1">
      <c r="A48" s="39" t="s">
        <v>151</v>
      </c>
      <c r="B48" s="39"/>
      <c r="C48" s="9"/>
      <c r="D48" s="9"/>
      <c r="E48" s="9"/>
      <c r="F48" s="9"/>
      <c r="G48" s="9"/>
      <c r="H48" s="9"/>
      <c r="I48" s="9"/>
      <c r="J48" s="11"/>
    </row>
    <row r="49" spans="1:10" ht="15" customHeight="1">
      <c r="A49" s="10" t="s">
        <v>107</v>
      </c>
      <c r="B49" s="39"/>
      <c r="C49" s="9"/>
      <c r="D49" s="9"/>
      <c r="E49" s="9"/>
      <c r="F49" s="9"/>
      <c r="G49" s="9"/>
      <c r="H49" s="9"/>
      <c r="I49" s="9"/>
      <c r="J49" s="11"/>
    </row>
    <row r="50" spans="1:10" ht="20.25" customHeight="1">
      <c r="A50" s="138" t="s">
        <v>108</v>
      </c>
      <c r="B50" s="10"/>
      <c r="C50" s="9"/>
      <c r="D50" s="9"/>
      <c r="E50" s="9"/>
      <c r="F50" s="9"/>
      <c r="G50" s="9"/>
      <c r="H50" s="9"/>
      <c r="I50" s="9"/>
      <c r="J50" s="11"/>
    </row>
    <row r="51" spans="1:10" ht="13.5" customHeight="1">
      <c r="A51" s="106" t="s">
        <v>148</v>
      </c>
      <c r="B51" s="139"/>
      <c r="C51" s="9"/>
      <c r="D51" s="9"/>
      <c r="E51" s="9"/>
      <c r="F51" s="9"/>
      <c r="G51" s="9"/>
      <c r="H51" s="9"/>
      <c r="I51" s="9"/>
      <c r="J51" s="11"/>
    </row>
    <row r="52" spans="1:10" ht="6.75" customHeight="1">
      <c r="A52" s="10"/>
      <c r="B52" s="10"/>
      <c r="C52" s="13"/>
      <c r="D52" s="13"/>
      <c r="E52" s="13"/>
      <c r="G52" s="42"/>
      <c r="H52" s="42"/>
      <c r="J52" s="43"/>
    </row>
    <row r="53" spans="2:10" ht="18" customHeight="1">
      <c r="B53" s="44" t="s">
        <v>15</v>
      </c>
      <c r="C53" s="45"/>
      <c r="D53" s="13"/>
      <c r="E53" s="13"/>
      <c r="G53" s="13"/>
      <c r="H53" s="46" t="s">
        <v>16</v>
      </c>
      <c r="J53" s="43"/>
    </row>
    <row r="54" spans="1:10" ht="14.25" customHeight="1">
      <c r="A54" s="162" t="s">
        <v>149</v>
      </c>
      <c r="C54" s="45"/>
      <c r="D54" s="13"/>
      <c r="E54" s="13"/>
      <c r="G54" s="13"/>
      <c r="H54" s="45" t="s">
        <v>150</v>
      </c>
      <c r="J54" s="43"/>
    </row>
    <row r="55" spans="1:10" ht="18">
      <c r="A55" s="47"/>
      <c r="B55" s="47"/>
      <c r="C55" s="13"/>
      <c r="D55" s="13"/>
      <c r="E55" s="13"/>
      <c r="G55" s="13"/>
      <c r="J55" s="43"/>
    </row>
    <row r="56" spans="2:10" ht="18">
      <c r="B56" s="47"/>
      <c r="C56" s="13"/>
      <c r="D56" s="13"/>
      <c r="E56" s="13"/>
      <c r="G56" s="13"/>
      <c r="J56" s="43"/>
    </row>
    <row r="57" spans="1:10" ht="18">
      <c r="A57" s="13"/>
      <c r="C57" s="13"/>
      <c r="D57" s="13"/>
      <c r="E57" s="13"/>
      <c r="G57" s="43"/>
      <c r="J57" s="43"/>
    </row>
    <row r="58" ht="16.5">
      <c r="B58" s="48"/>
    </row>
  </sheetData>
  <mergeCells count="6">
    <mergeCell ref="H42:I42"/>
    <mergeCell ref="H29:I29"/>
    <mergeCell ref="A19:B19"/>
    <mergeCell ref="A22:B22"/>
    <mergeCell ref="A20:B20"/>
    <mergeCell ref="A21:B21"/>
  </mergeCells>
  <printOptions horizontalCentered="1"/>
  <pageMargins left="0.75" right="0" top="0.5" bottom="0.5" header="0.25" footer="0.2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49" sqref="D49"/>
    </sheetView>
  </sheetViews>
  <sheetFormatPr defaultColWidth="9.140625" defaultRowHeight="12.75"/>
  <cols>
    <col min="1" max="1" width="4.7109375" style="5" customWidth="1"/>
    <col min="2" max="2" width="13.00390625" style="5" customWidth="1"/>
    <col min="3" max="3" width="15.7109375" style="5" customWidth="1"/>
    <col min="4" max="4" width="12.28125" style="5" customWidth="1"/>
    <col min="5" max="5" width="6.8515625" style="5" customWidth="1"/>
    <col min="6" max="6" width="12.28125" style="5" customWidth="1"/>
    <col min="7" max="7" width="7.421875" style="5" customWidth="1"/>
    <col min="8" max="8" width="10.7109375" style="5" customWidth="1"/>
    <col min="9" max="9" width="8.00390625" style="5" customWidth="1"/>
    <col min="10" max="10" width="12.140625" style="5" customWidth="1"/>
    <col min="11" max="11" width="2.7109375" style="5" customWidth="1"/>
    <col min="12" max="12" width="9.140625" style="5" customWidth="1"/>
    <col min="13" max="13" width="13.140625" style="5" customWidth="1"/>
    <col min="14" max="14" width="17.28125" style="5" customWidth="1"/>
    <col min="15" max="16384" width="9.140625" style="5" customWidth="1"/>
  </cols>
  <sheetData>
    <row r="1" spans="1:11" ht="23.25" customHeight="1">
      <c r="A1" s="183" t="s">
        <v>153</v>
      </c>
      <c r="B1" s="103"/>
      <c r="C1" s="103"/>
      <c r="D1" s="103"/>
      <c r="E1" s="104" t="s">
        <v>0</v>
      </c>
      <c r="F1" s="302" t="s">
        <v>284</v>
      </c>
      <c r="G1" s="105"/>
      <c r="H1" s="103"/>
      <c r="I1" s="106" t="s">
        <v>283</v>
      </c>
      <c r="K1" s="103"/>
    </row>
    <row r="2" spans="1:11" ht="21">
      <c r="A2" s="15"/>
      <c r="B2" s="103"/>
      <c r="C2" s="7" t="s">
        <v>110</v>
      </c>
      <c r="D2" s="15"/>
      <c r="E2" s="103"/>
      <c r="F2" s="103"/>
      <c r="G2" s="103"/>
      <c r="H2" s="103"/>
      <c r="I2" s="103"/>
      <c r="K2" s="103"/>
    </row>
    <row r="3" spans="1:10" ht="25.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4.25" customHeight="1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4.25" customHeight="1">
      <c r="A5" s="9"/>
      <c r="B5" s="9" t="s">
        <v>3</v>
      </c>
      <c r="C5" s="9" t="s">
        <v>19</v>
      </c>
      <c r="D5" s="9"/>
      <c r="E5" s="9"/>
      <c r="F5" s="9" t="s">
        <v>87</v>
      </c>
      <c r="G5" s="9"/>
      <c r="H5" s="12"/>
      <c r="I5" s="12"/>
      <c r="J5" s="11"/>
    </row>
    <row r="6" spans="1:10" ht="14.25" customHeight="1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9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0" ht="15.75" customHeight="1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</row>
    <row r="9" spans="1:10" ht="14.25" customHeight="1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</row>
    <row r="10" spans="1:10" ht="14.25" customHeight="1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4.25" customHeight="1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D12" s="9"/>
      <c r="E12" s="9"/>
      <c r="F12" s="9"/>
      <c r="G12" s="9"/>
      <c r="H12" s="9"/>
      <c r="I12" s="9"/>
      <c r="J12" s="11"/>
    </row>
    <row r="13" spans="1:10" ht="16.5">
      <c r="A13" s="14" t="s">
        <v>299</v>
      </c>
      <c r="B13" s="9"/>
      <c r="D13" s="9"/>
      <c r="E13" s="9"/>
      <c r="F13" s="9"/>
      <c r="G13" s="9"/>
      <c r="H13" s="9"/>
      <c r="I13" s="9"/>
      <c r="J13" s="11"/>
    </row>
    <row r="14" spans="1:10" ht="16.5">
      <c r="A14" s="14" t="s">
        <v>112</v>
      </c>
      <c r="B14" s="9"/>
      <c r="D14" s="9"/>
      <c r="E14" s="9"/>
      <c r="F14" s="9"/>
      <c r="G14" s="9"/>
      <c r="H14" s="9"/>
      <c r="I14" s="9"/>
      <c r="J14" s="11"/>
    </row>
    <row r="15" spans="1:10" ht="15" customHeight="1">
      <c r="A15" s="9" t="s">
        <v>113</v>
      </c>
      <c r="B15" s="9"/>
      <c r="C15" s="13"/>
      <c r="D15" s="9"/>
      <c r="E15" s="9"/>
      <c r="F15" s="9"/>
      <c r="G15" s="9"/>
      <c r="H15" s="9"/>
      <c r="I15" s="9"/>
      <c r="J15" s="11"/>
    </row>
    <row r="16" spans="1:10" ht="7.5" customHeight="1">
      <c r="A16" s="9"/>
      <c r="B16" s="9"/>
      <c r="C16" s="13"/>
      <c r="D16" s="9"/>
      <c r="E16" s="9"/>
      <c r="F16" s="9"/>
      <c r="G16" s="9"/>
      <c r="H16" s="9"/>
      <c r="I16" s="9"/>
      <c r="J16" s="11"/>
    </row>
    <row r="17" spans="1:10" ht="18">
      <c r="A17" s="36" t="s">
        <v>131</v>
      </c>
      <c r="B17" s="36"/>
      <c r="C17" s="9"/>
      <c r="D17" s="9"/>
      <c r="E17" s="9"/>
      <c r="F17" s="9"/>
      <c r="G17" s="9"/>
      <c r="H17" s="9"/>
      <c r="I17" s="9"/>
      <c r="J17" s="11"/>
    </row>
    <row r="18" spans="1:10" ht="18.75" customHeight="1">
      <c r="A18" s="19"/>
      <c r="B18" s="147" t="s">
        <v>133</v>
      </c>
      <c r="C18" s="36"/>
      <c r="D18" s="9"/>
      <c r="E18" s="9"/>
      <c r="F18" s="9"/>
      <c r="G18" s="9"/>
      <c r="H18" s="9"/>
      <c r="I18" s="9"/>
      <c r="J18" s="11"/>
    </row>
    <row r="19" spans="1:10" ht="45" customHeight="1">
      <c r="A19" s="21" t="s">
        <v>132</v>
      </c>
      <c r="B19" s="21"/>
      <c r="C19" s="20" t="s">
        <v>88</v>
      </c>
      <c r="D19" s="20" t="s">
        <v>89</v>
      </c>
      <c r="E19" s="20" t="s">
        <v>9</v>
      </c>
      <c r="F19" s="20" t="s">
        <v>90</v>
      </c>
      <c r="G19" s="20" t="s">
        <v>91</v>
      </c>
      <c r="H19" s="20" t="s">
        <v>134</v>
      </c>
      <c r="I19" s="20" t="s">
        <v>135</v>
      </c>
      <c r="J19" s="20" t="s">
        <v>136</v>
      </c>
    </row>
    <row r="20" spans="1:10" ht="18" customHeight="1">
      <c r="A20" s="351" t="s">
        <v>157</v>
      </c>
      <c r="B20" s="352"/>
      <c r="C20" s="163" t="s">
        <v>275</v>
      </c>
      <c r="D20" s="278" t="s">
        <v>277</v>
      </c>
      <c r="E20" s="164" t="s">
        <v>92</v>
      </c>
      <c r="F20" s="165">
        <f>18888+3912</f>
        <v>22800</v>
      </c>
      <c r="G20" s="166">
        <v>1.3</v>
      </c>
      <c r="H20" s="167">
        <f>F20*G20</f>
        <v>29640</v>
      </c>
      <c r="I20" s="167">
        <v>5.95</v>
      </c>
      <c r="J20" s="168">
        <f>I20*F20</f>
        <v>135660</v>
      </c>
    </row>
    <row r="21" spans="1:10" ht="9" customHeight="1">
      <c r="A21" s="355"/>
      <c r="B21" s="356"/>
      <c r="C21" s="169"/>
      <c r="D21" s="169"/>
      <c r="E21" s="170"/>
      <c r="F21" s="171"/>
      <c r="G21" s="172"/>
      <c r="H21" s="173"/>
      <c r="I21" s="173"/>
      <c r="J21" s="174"/>
    </row>
    <row r="22" spans="1:10" ht="15.75" customHeight="1">
      <c r="A22" s="353" t="s">
        <v>93</v>
      </c>
      <c r="B22" s="354"/>
      <c r="C22" s="107"/>
      <c r="D22" s="107"/>
      <c r="E22" s="108"/>
      <c r="F22" s="109">
        <f>SUM(F20:F21)</f>
        <v>22800</v>
      </c>
      <c r="G22" s="110" t="s">
        <v>58</v>
      </c>
      <c r="H22" s="155">
        <f>SUM(H20:I21)</f>
        <v>29645.95</v>
      </c>
      <c r="I22" s="182" t="s">
        <v>152</v>
      </c>
      <c r="J22" s="111">
        <f>SUM(J20:J21)</f>
        <v>135660</v>
      </c>
    </row>
    <row r="23" spans="1:10" ht="6" customHeight="1">
      <c r="A23" s="112"/>
      <c r="B23" s="113"/>
      <c r="C23" s="114"/>
      <c r="D23" s="114"/>
      <c r="E23" s="114"/>
      <c r="F23" s="114"/>
      <c r="G23" s="114"/>
      <c r="H23" s="115"/>
      <c r="I23" s="115"/>
      <c r="J23" s="116"/>
    </row>
    <row r="24" spans="1:10" ht="18" customHeight="1">
      <c r="A24" s="112" t="s">
        <v>94</v>
      </c>
      <c r="B24" s="113"/>
      <c r="C24" s="114"/>
      <c r="D24" s="114"/>
      <c r="E24" s="114"/>
      <c r="F24" s="114"/>
      <c r="G24" s="117"/>
      <c r="H24" s="115"/>
      <c r="I24" s="115"/>
      <c r="J24" s="116"/>
    </row>
    <row r="25" spans="1:10" ht="16.5" customHeight="1">
      <c r="A25" s="120"/>
      <c r="B25" s="161" t="s">
        <v>95</v>
      </c>
      <c r="C25" s="121" t="s">
        <v>300</v>
      </c>
      <c r="D25" s="122"/>
      <c r="E25" s="120"/>
      <c r="F25" s="121"/>
      <c r="G25" s="123"/>
      <c r="H25" s="118"/>
      <c r="I25" s="118"/>
      <c r="J25" s="119"/>
    </row>
    <row r="26" spans="1:10" ht="16.5" customHeight="1">
      <c r="A26" s="124"/>
      <c r="B26" s="124"/>
      <c r="C26" s="125" t="s">
        <v>301</v>
      </c>
      <c r="D26" s="126"/>
      <c r="E26" s="120"/>
      <c r="F26" s="125"/>
      <c r="G26" s="120"/>
      <c r="H26" s="120"/>
      <c r="I26" s="120"/>
      <c r="J26" s="123"/>
    </row>
    <row r="27" ht="22.5" customHeight="1">
      <c r="A27" s="16" t="s">
        <v>298</v>
      </c>
    </row>
    <row r="28" spans="1:2" ht="16.5" customHeight="1">
      <c r="A28" s="5" t="s">
        <v>96</v>
      </c>
      <c r="B28" s="19" t="s">
        <v>130</v>
      </c>
    </row>
    <row r="29" spans="1:10" ht="30.75" customHeight="1">
      <c r="A29" s="20" t="s">
        <v>97</v>
      </c>
      <c r="B29" s="21" t="s">
        <v>7</v>
      </c>
      <c r="C29" s="21"/>
      <c r="D29" s="22" t="s">
        <v>8</v>
      </c>
      <c r="E29" s="22" t="s">
        <v>9</v>
      </c>
      <c r="F29" s="22" t="s">
        <v>98</v>
      </c>
      <c r="G29" s="23" t="s">
        <v>99</v>
      </c>
      <c r="H29" s="349" t="s">
        <v>100</v>
      </c>
      <c r="I29" s="350"/>
      <c r="J29" s="23" t="s">
        <v>101</v>
      </c>
    </row>
    <row r="30" spans="1:13" ht="14.25" customHeight="1">
      <c r="A30" s="127" t="s">
        <v>138</v>
      </c>
      <c r="B30" s="156" t="s">
        <v>139</v>
      </c>
      <c r="C30" s="157"/>
      <c r="D30" s="266">
        <v>5401200000</v>
      </c>
      <c r="E30" s="267" t="s">
        <v>146</v>
      </c>
      <c r="F30" s="130">
        <f>'NPL-VN'!I28</f>
        <v>7845957.92</v>
      </c>
      <c r="G30" s="269">
        <v>2</v>
      </c>
      <c r="H30" s="185">
        <f>F30*G30</f>
        <v>15691915.84</v>
      </c>
      <c r="I30" s="186"/>
      <c r="J30" s="270"/>
      <c r="M30" s="184"/>
    </row>
    <row r="31" spans="1:13" ht="14.25" customHeight="1">
      <c r="A31" s="263" t="s">
        <v>214</v>
      </c>
      <c r="B31" s="306" t="s">
        <v>213</v>
      </c>
      <c r="C31" s="307"/>
      <c r="D31" s="308">
        <v>9606290000</v>
      </c>
      <c r="E31" s="309" t="s">
        <v>102</v>
      </c>
      <c r="F31" s="130">
        <f>'NPL-VN'!I36</f>
        <v>7140</v>
      </c>
      <c r="G31" s="310">
        <v>500</v>
      </c>
      <c r="H31" s="187">
        <f>F31*G31</f>
        <v>3570000</v>
      </c>
      <c r="I31" s="188"/>
      <c r="J31" s="311"/>
      <c r="M31" s="184"/>
    </row>
    <row r="32" spans="1:13" ht="14.25" customHeight="1">
      <c r="A32" s="127" t="s">
        <v>140</v>
      </c>
      <c r="B32" s="158" t="s">
        <v>141</v>
      </c>
      <c r="C32" s="128"/>
      <c r="D32" s="181">
        <v>3923290000</v>
      </c>
      <c r="E32" s="127" t="s">
        <v>102</v>
      </c>
      <c r="F32" s="130">
        <f>'NPL-VN'!I47</f>
        <v>23484</v>
      </c>
      <c r="G32" s="131">
        <v>200</v>
      </c>
      <c r="H32" s="187">
        <f>F32*G32</f>
        <v>4696800</v>
      </c>
      <c r="I32" s="188"/>
      <c r="J32" s="129"/>
      <c r="M32" s="184"/>
    </row>
    <row r="33" spans="1:13" ht="14.25" customHeight="1">
      <c r="A33" s="127" t="s">
        <v>142</v>
      </c>
      <c r="B33" s="158" t="s">
        <v>143</v>
      </c>
      <c r="C33" s="128"/>
      <c r="D33" s="181">
        <v>3926209000</v>
      </c>
      <c r="E33" s="127" t="s">
        <v>102</v>
      </c>
      <c r="F33" s="130">
        <f>'NPL-VN'!I48</f>
        <v>23484</v>
      </c>
      <c r="G33" s="131">
        <v>100</v>
      </c>
      <c r="H33" s="187">
        <f>F33*G33</f>
        <v>2348400</v>
      </c>
      <c r="I33" s="188"/>
      <c r="J33" s="129"/>
      <c r="M33" s="184"/>
    </row>
    <row r="34" spans="1:13" ht="14.25" customHeight="1">
      <c r="A34" s="127" t="s">
        <v>144</v>
      </c>
      <c r="B34" s="158" t="s">
        <v>145</v>
      </c>
      <c r="C34" s="128"/>
      <c r="D34" s="181">
        <v>4819100000</v>
      </c>
      <c r="E34" s="127" t="s">
        <v>102</v>
      </c>
      <c r="F34" s="130">
        <f>'NPL-VN'!I53</f>
        <v>1972.66</v>
      </c>
      <c r="G34" s="131">
        <v>12000</v>
      </c>
      <c r="H34" s="187">
        <f>F34*G34</f>
        <v>23671920</v>
      </c>
      <c r="I34" s="188"/>
      <c r="J34" s="129"/>
      <c r="M34" s="184"/>
    </row>
    <row r="35" spans="1:10" ht="16.5" customHeight="1">
      <c r="A35" s="132"/>
      <c r="B35" s="133" t="s">
        <v>93</v>
      </c>
      <c r="C35" s="134"/>
      <c r="D35" s="134"/>
      <c r="E35" s="134"/>
      <c r="F35" s="134"/>
      <c r="G35" s="134"/>
      <c r="H35" s="348">
        <f>SUM(H30:I34)</f>
        <v>49979035.84</v>
      </c>
      <c r="I35" s="348"/>
      <c r="J35" s="135" t="s">
        <v>103</v>
      </c>
    </row>
    <row r="36" spans="1:10" ht="22.5" customHeight="1">
      <c r="A36" s="16" t="s">
        <v>17</v>
      </c>
      <c r="B36" s="136"/>
      <c r="C36" s="37"/>
      <c r="D36" s="137"/>
      <c r="E36" s="137"/>
      <c r="F36" s="31"/>
      <c r="G36" s="31"/>
      <c r="H36" s="33"/>
      <c r="I36" s="34"/>
      <c r="J36" s="35"/>
    </row>
    <row r="37" spans="1:2" ht="16.5" customHeight="1">
      <c r="A37" s="39" t="s">
        <v>104</v>
      </c>
      <c r="B37" s="10"/>
    </row>
    <row r="38" spans="1:2" ht="16.5" customHeight="1">
      <c r="A38" s="39" t="s">
        <v>105</v>
      </c>
      <c r="B38" s="10"/>
    </row>
    <row r="39" spans="1:2" ht="16.5" customHeight="1">
      <c r="A39" s="39" t="s">
        <v>106</v>
      </c>
      <c r="B39" s="10"/>
    </row>
    <row r="40" spans="1:2" ht="16.5" customHeight="1">
      <c r="A40" s="39" t="s">
        <v>147</v>
      </c>
      <c r="B40" s="10"/>
    </row>
    <row r="41" spans="1:10" ht="24" customHeight="1">
      <c r="A41" s="39" t="s">
        <v>151</v>
      </c>
      <c r="B41" s="39"/>
      <c r="C41" s="9"/>
      <c r="D41" s="9"/>
      <c r="E41" s="9"/>
      <c r="F41" s="9"/>
      <c r="G41" s="9"/>
      <c r="H41" s="9"/>
      <c r="I41" s="9"/>
      <c r="J41" s="11"/>
    </row>
    <row r="42" spans="1:10" ht="15.75" customHeight="1">
      <c r="A42" s="10" t="s">
        <v>107</v>
      </c>
      <c r="B42" s="39"/>
      <c r="C42" s="9"/>
      <c r="D42" s="9"/>
      <c r="E42" s="9"/>
      <c r="F42" s="9"/>
      <c r="G42" s="9"/>
      <c r="H42" s="9"/>
      <c r="I42" s="9"/>
      <c r="J42" s="11"/>
    </row>
    <row r="43" spans="1:10" ht="22.5" customHeight="1">
      <c r="A43" s="138" t="s">
        <v>108</v>
      </c>
      <c r="B43" s="10"/>
      <c r="C43" s="9"/>
      <c r="D43" s="9"/>
      <c r="E43" s="9"/>
      <c r="F43" s="9"/>
      <c r="G43" s="9"/>
      <c r="H43" s="9"/>
      <c r="I43" s="9"/>
      <c r="J43" s="11"/>
    </row>
    <row r="44" spans="1:10" ht="16.5" customHeight="1">
      <c r="A44" s="106" t="s">
        <v>148</v>
      </c>
      <c r="B44" s="139"/>
      <c r="C44" s="9"/>
      <c r="D44" s="9"/>
      <c r="E44" s="9"/>
      <c r="F44" s="9"/>
      <c r="G44" s="9"/>
      <c r="H44" s="9"/>
      <c r="I44" s="9"/>
      <c r="J44" s="11"/>
    </row>
    <row r="45" spans="1:10" ht="9.75" customHeight="1">
      <c r="A45" s="10"/>
      <c r="B45" s="10"/>
      <c r="C45" s="13"/>
      <c r="D45" s="13"/>
      <c r="E45" s="13"/>
      <c r="G45" s="42"/>
      <c r="H45" s="42"/>
      <c r="J45" s="43"/>
    </row>
    <row r="46" spans="2:10" ht="18" customHeight="1">
      <c r="B46" s="44" t="s">
        <v>15</v>
      </c>
      <c r="C46" s="45"/>
      <c r="D46" s="13"/>
      <c r="E46" s="13"/>
      <c r="G46" s="13"/>
      <c r="H46" s="46" t="s">
        <v>16</v>
      </c>
      <c r="J46" s="43"/>
    </row>
    <row r="47" spans="1:10" ht="14.25" customHeight="1">
      <c r="A47" s="162" t="s">
        <v>149</v>
      </c>
      <c r="C47" s="45"/>
      <c r="D47" s="13"/>
      <c r="E47" s="13"/>
      <c r="G47" s="13"/>
      <c r="H47" s="45" t="s">
        <v>150</v>
      </c>
      <c r="J47" s="43"/>
    </row>
    <row r="48" spans="1:10" ht="18">
      <c r="A48" s="47"/>
      <c r="B48" s="47"/>
      <c r="C48" s="13"/>
      <c r="D48" s="13"/>
      <c r="E48" s="13"/>
      <c r="G48" s="13"/>
      <c r="J48" s="43"/>
    </row>
    <row r="49" spans="2:10" ht="18">
      <c r="B49" s="47"/>
      <c r="C49" s="13"/>
      <c r="D49" s="13"/>
      <c r="E49" s="13"/>
      <c r="G49" s="13"/>
      <c r="J49" s="43"/>
    </row>
    <row r="50" spans="1:10" ht="18">
      <c r="A50" s="13"/>
      <c r="C50" s="13"/>
      <c r="D50" s="13"/>
      <c r="E50" s="13"/>
      <c r="G50" s="43"/>
      <c r="J50" s="43"/>
    </row>
    <row r="51" ht="16.5">
      <c r="B51" s="48"/>
    </row>
  </sheetData>
  <mergeCells count="5">
    <mergeCell ref="H35:I35"/>
    <mergeCell ref="H29:I29"/>
    <mergeCell ref="A20:B20"/>
    <mergeCell ref="A21:B21"/>
    <mergeCell ref="A22:B22"/>
  </mergeCells>
  <printOptions horizontalCentered="1"/>
  <pageMargins left="0.75" right="0" top="0.5" bottom="0.5" header="0.25" footer="0.2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11.00390625" style="5" customWidth="1"/>
    <col min="3" max="3" width="18.421875" style="5" customWidth="1"/>
    <col min="4" max="4" width="11.8515625" style="5" customWidth="1"/>
    <col min="5" max="5" width="6.8515625" style="5" customWidth="1"/>
    <col min="6" max="6" width="9.8515625" style="5" customWidth="1"/>
    <col min="7" max="7" width="11.28125" style="5" bestFit="1" customWidth="1"/>
    <col min="8" max="8" width="10.28125" style="5" customWidth="1"/>
    <col min="9" max="9" width="12.28125" style="5" customWidth="1"/>
    <col min="10" max="10" width="4.28125" style="5" customWidth="1"/>
    <col min="11" max="11" width="2.7109375" style="5" customWidth="1"/>
    <col min="12" max="16384" width="9.140625" style="5" customWidth="1"/>
  </cols>
  <sheetData>
    <row r="1" spans="1:11" ht="33" customHeight="1">
      <c r="A1" s="1"/>
      <c r="B1" s="1"/>
      <c r="C1" s="1"/>
      <c r="D1" s="1"/>
      <c r="E1" s="2" t="s">
        <v>0</v>
      </c>
      <c r="F1" s="301" t="s">
        <v>274</v>
      </c>
      <c r="G1" s="1"/>
      <c r="H1" s="1"/>
      <c r="J1" s="4" t="s">
        <v>283</v>
      </c>
      <c r="K1" s="1"/>
    </row>
    <row r="2" spans="1:11" ht="21">
      <c r="A2" s="50"/>
      <c r="B2" s="49"/>
      <c r="C2" s="7" t="s">
        <v>32</v>
      </c>
      <c r="D2" s="6"/>
      <c r="E2" s="6"/>
      <c r="F2" s="6"/>
      <c r="G2" s="6"/>
      <c r="H2" s="6"/>
      <c r="I2" s="6"/>
      <c r="J2" s="6"/>
      <c r="K2" s="295"/>
    </row>
    <row r="3" spans="1:10" ht="39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6.5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6.5">
      <c r="A5" s="9"/>
      <c r="B5" s="9" t="s">
        <v>3</v>
      </c>
      <c r="C5" s="9" t="s">
        <v>19</v>
      </c>
      <c r="D5" s="9"/>
      <c r="E5" s="9"/>
      <c r="F5" s="9" t="s">
        <v>20</v>
      </c>
      <c r="G5" s="9"/>
      <c r="H5" s="12"/>
      <c r="I5" s="12"/>
      <c r="J5" s="11"/>
    </row>
    <row r="6" spans="1:10" ht="18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15.75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5" ht="18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  <c r="L8" s="52"/>
      <c r="M8" s="53"/>
      <c r="N8" s="54"/>
      <c r="O8" s="55"/>
    </row>
    <row r="9" spans="1:15" ht="16.5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  <c r="L9" s="52"/>
      <c r="M9" s="53"/>
      <c r="N9" s="54"/>
      <c r="O9" s="55"/>
    </row>
    <row r="10" spans="1:10" ht="16.5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8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C12" s="13"/>
      <c r="D12" s="9"/>
      <c r="E12" s="9"/>
      <c r="F12" s="9"/>
      <c r="G12" s="9"/>
      <c r="H12" s="9"/>
      <c r="I12" s="9"/>
      <c r="J12" s="11"/>
    </row>
    <row r="13" spans="1:11" ht="17.25" customHeight="1">
      <c r="A13" s="279" t="s">
        <v>293</v>
      </c>
      <c r="B13" s="303"/>
      <c r="C13" s="279"/>
      <c r="D13" s="14"/>
      <c r="E13" s="14"/>
      <c r="F13" s="296"/>
      <c r="G13" s="296"/>
      <c r="H13" s="296"/>
      <c r="I13" s="296"/>
      <c r="J13" s="296"/>
      <c r="K13" s="296"/>
    </row>
    <row r="14" spans="1:11" ht="17.25" customHeight="1">
      <c r="A14" s="279" t="s">
        <v>294</v>
      </c>
      <c r="B14" s="279"/>
      <c r="C14" s="279"/>
      <c r="D14" s="14"/>
      <c r="E14" s="14"/>
      <c r="F14" s="296"/>
      <c r="G14" s="296"/>
      <c r="H14" s="296"/>
      <c r="I14" s="296"/>
      <c r="J14" s="296"/>
      <c r="K14" s="296"/>
    </row>
    <row r="15" spans="1:11" ht="17.25" customHeight="1">
      <c r="A15" s="279" t="s">
        <v>287</v>
      </c>
      <c r="B15" s="279"/>
      <c r="C15" s="279"/>
      <c r="D15" s="14"/>
      <c r="E15" s="14"/>
      <c r="F15" s="296"/>
      <c r="G15" s="296"/>
      <c r="H15" s="296"/>
      <c r="I15" s="296"/>
      <c r="J15" s="296"/>
      <c r="K15" s="296"/>
    </row>
    <row r="16" spans="1:11" ht="25.5" customHeight="1">
      <c r="A16" s="14"/>
      <c r="B16" s="56" t="s">
        <v>42</v>
      </c>
      <c r="C16" s="14" t="s">
        <v>61</v>
      </c>
      <c r="D16" s="14"/>
      <c r="E16" s="14"/>
      <c r="F16" s="296"/>
      <c r="G16" s="296"/>
      <c r="H16" s="296"/>
      <c r="I16" s="296"/>
      <c r="J16" s="296"/>
      <c r="K16" s="296"/>
    </row>
    <row r="17" spans="1:11" ht="36" customHeight="1">
      <c r="A17" s="14"/>
      <c r="B17" s="59" t="s">
        <v>50</v>
      </c>
      <c r="C17" s="86" t="s">
        <v>7</v>
      </c>
      <c r="D17" s="87"/>
      <c r="E17" s="92"/>
      <c r="F17" s="59" t="s">
        <v>51</v>
      </c>
      <c r="G17" s="59" t="s">
        <v>52</v>
      </c>
      <c r="H17" s="59" t="s">
        <v>53</v>
      </c>
      <c r="I17" s="72" t="s">
        <v>54</v>
      </c>
      <c r="J17" s="284"/>
      <c r="K17" s="296"/>
    </row>
    <row r="18" spans="1:11" ht="17.25" customHeight="1">
      <c r="A18" s="14"/>
      <c r="B18" s="60">
        <v>1</v>
      </c>
      <c r="C18" s="280" t="s">
        <v>278</v>
      </c>
      <c r="D18" s="79"/>
      <c r="E18" s="80"/>
      <c r="F18" s="61" t="s">
        <v>58</v>
      </c>
      <c r="G18" s="287">
        <v>11930</v>
      </c>
      <c r="H18" s="288">
        <v>0.036</v>
      </c>
      <c r="I18" s="281">
        <f>H18*G18</f>
        <v>429.47999999999996</v>
      </c>
      <c r="J18" s="282"/>
      <c r="K18" s="296"/>
    </row>
    <row r="19" spans="1:11" ht="17.25" customHeight="1">
      <c r="A19" s="14"/>
      <c r="B19" s="59">
        <v>2</v>
      </c>
      <c r="C19" s="283" t="s">
        <v>280</v>
      </c>
      <c r="D19" s="84"/>
      <c r="E19" s="85"/>
      <c r="F19" s="67" t="s">
        <v>58</v>
      </c>
      <c r="G19" s="286">
        <v>35970</v>
      </c>
      <c r="H19" s="289">
        <v>0.0285</v>
      </c>
      <c r="I19" s="281">
        <f>H19*G19</f>
        <v>1025.145</v>
      </c>
      <c r="J19" s="284"/>
      <c r="K19" s="296"/>
    </row>
    <row r="20" spans="1:11" ht="17.25" customHeight="1">
      <c r="A20" s="14"/>
      <c r="B20" s="59">
        <v>3</v>
      </c>
      <c r="C20" s="285" t="s">
        <v>279</v>
      </c>
      <c r="D20" s="84"/>
      <c r="E20" s="85"/>
      <c r="F20" s="67" t="s">
        <v>58</v>
      </c>
      <c r="G20" s="286">
        <v>37900</v>
      </c>
      <c r="H20" s="289">
        <v>0.02</v>
      </c>
      <c r="I20" s="281">
        <f>H20*G20</f>
        <v>758</v>
      </c>
      <c r="J20" s="284"/>
      <c r="K20" s="296"/>
    </row>
    <row r="21" spans="1:11" ht="24" customHeight="1">
      <c r="A21" s="14"/>
      <c r="B21" s="359" t="s">
        <v>59</v>
      </c>
      <c r="C21" s="360"/>
      <c r="D21" s="88"/>
      <c r="E21" s="88"/>
      <c r="F21" s="88"/>
      <c r="G21" s="88"/>
      <c r="H21" s="290"/>
      <c r="I21" s="291">
        <f>SUM(I18:I20)</f>
        <v>2212.625</v>
      </c>
      <c r="J21" s="284"/>
      <c r="K21" s="296"/>
    </row>
    <row r="22" spans="1:11" ht="12" customHeight="1">
      <c r="A22" s="14"/>
      <c r="B22" s="14"/>
      <c r="C22" s="14"/>
      <c r="D22" s="14"/>
      <c r="E22" s="14"/>
      <c r="F22" s="296"/>
      <c r="G22" s="296"/>
      <c r="H22" s="296"/>
      <c r="I22" s="296"/>
      <c r="J22" s="296"/>
      <c r="K22" s="296"/>
    </row>
    <row r="23" spans="1:11" ht="17.25" customHeight="1">
      <c r="A23" s="296"/>
      <c r="B23" s="56" t="s">
        <v>43</v>
      </c>
      <c r="C23" s="57" t="s">
        <v>63</v>
      </c>
      <c r="D23" s="14"/>
      <c r="E23" s="14"/>
      <c r="F23" s="296"/>
      <c r="G23" s="296"/>
      <c r="H23" s="296"/>
      <c r="I23" s="296"/>
      <c r="J23" s="296"/>
      <c r="K23" s="296"/>
    </row>
    <row r="24" spans="1:11" ht="17.25" customHeight="1">
      <c r="A24" s="58"/>
      <c r="B24" s="14" t="s">
        <v>78</v>
      </c>
      <c r="C24" s="296"/>
      <c r="D24" s="14"/>
      <c r="E24" s="14"/>
      <c r="F24" s="296"/>
      <c r="G24" s="296"/>
      <c r="H24" s="296"/>
      <c r="I24" s="296"/>
      <c r="J24" s="296"/>
      <c r="K24" s="296"/>
    </row>
    <row r="25" spans="1:11" ht="24" customHeight="1">
      <c r="A25" s="58"/>
      <c r="B25" s="14"/>
      <c r="C25" s="14" t="s">
        <v>66</v>
      </c>
      <c r="D25" s="14"/>
      <c r="E25" s="14"/>
      <c r="F25" s="296"/>
      <c r="G25" s="296"/>
      <c r="H25" s="296"/>
      <c r="I25" s="296"/>
      <c r="J25" s="296"/>
      <c r="K25" s="296"/>
    </row>
    <row r="26" spans="1:11" ht="17.25" customHeight="1">
      <c r="A26" s="58"/>
      <c r="B26" s="14" t="s">
        <v>281</v>
      </c>
      <c r="C26" s="296"/>
      <c r="D26" s="14"/>
      <c r="E26" s="14"/>
      <c r="F26" s="296"/>
      <c r="G26" s="296"/>
      <c r="H26" s="296"/>
      <c r="I26" s="296"/>
      <c r="J26" s="296"/>
      <c r="K26" s="296"/>
    </row>
    <row r="27" spans="1:11" ht="17.25" customHeight="1">
      <c r="A27" s="58"/>
      <c r="B27" s="14" t="s">
        <v>295</v>
      </c>
      <c r="C27" s="296"/>
      <c r="D27" s="14"/>
      <c r="E27" s="14"/>
      <c r="F27" s="296"/>
      <c r="G27" s="296"/>
      <c r="H27" s="296"/>
      <c r="I27" s="296"/>
      <c r="J27" s="296"/>
      <c r="K27" s="296"/>
    </row>
    <row r="28" spans="1:11" ht="22.5" customHeight="1">
      <c r="A28" s="58"/>
      <c r="C28" s="14" t="s">
        <v>296</v>
      </c>
      <c r="D28" s="14"/>
      <c r="E28" s="14"/>
      <c r="F28" s="296"/>
      <c r="G28" s="296"/>
      <c r="H28" s="296"/>
      <c r="I28" s="296"/>
      <c r="J28" s="296"/>
      <c r="K28" s="296"/>
    </row>
    <row r="29" spans="1:11" ht="17.25" customHeight="1">
      <c r="A29" s="58"/>
      <c r="B29" s="14" t="s">
        <v>297</v>
      </c>
      <c r="C29" s="296"/>
      <c r="D29" s="14"/>
      <c r="E29" s="14"/>
      <c r="F29" s="296"/>
      <c r="G29" s="296"/>
      <c r="H29" s="296"/>
      <c r="I29" s="296"/>
      <c r="J29" s="296"/>
      <c r="K29" s="296"/>
    </row>
    <row r="30" spans="1:11" ht="17.25" customHeight="1">
      <c r="A30" s="58"/>
      <c r="B30" s="14" t="s">
        <v>291</v>
      </c>
      <c r="C30" s="296"/>
      <c r="D30" s="14"/>
      <c r="E30" s="14"/>
      <c r="F30" s="296"/>
      <c r="G30" s="296"/>
      <c r="H30" s="296"/>
      <c r="I30" s="296"/>
      <c r="J30" s="296"/>
      <c r="K30" s="296"/>
    </row>
    <row r="31" spans="1:11" ht="17.25" customHeight="1">
      <c r="A31" s="58"/>
      <c r="B31" s="14" t="s">
        <v>72</v>
      </c>
      <c r="C31" s="296"/>
      <c r="D31" s="14"/>
      <c r="E31" s="14"/>
      <c r="F31" s="296"/>
      <c r="G31" s="296"/>
      <c r="H31" s="296"/>
      <c r="I31" s="296"/>
      <c r="J31" s="296"/>
      <c r="K31" s="296"/>
    </row>
    <row r="32" spans="1:11" ht="27.75" customHeight="1">
      <c r="A32" s="296"/>
      <c r="B32" s="56" t="s">
        <v>44</v>
      </c>
      <c r="C32" s="39" t="s">
        <v>292</v>
      </c>
      <c r="D32" s="296"/>
      <c r="E32" s="14"/>
      <c r="F32" s="296"/>
      <c r="G32" s="296"/>
      <c r="H32" s="296"/>
      <c r="I32" s="296"/>
      <c r="J32" s="296"/>
      <c r="K32" s="296"/>
    </row>
    <row r="33" spans="1:11" ht="17.25" customHeight="1">
      <c r="A33" s="296"/>
      <c r="B33" s="10" t="s">
        <v>45</v>
      </c>
      <c r="C33" s="296"/>
      <c r="D33" s="296"/>
      <c r="E33" s="14"/>
      <c r="F33" s="296"/>
      <c r="G33" s="296"/>
      <c r="H33" s="296"/>
      <c r="I33" s="296"/>
      <c r="J33" s="296"/>
      <c r="K33" s="296"/>
    </row>
    <row r="34" spans="1:11" ht="26.25" customHeight="1">
      <c r="A34" s="296"/>
      <c r="B34" s="296"/>
      <c r="C34" s="14" t="s">
        <v>46</v>
      </c>
      <c r="D34" s="296"/>
      <c r="E34" s="14"/>
      <c r="F34" s="296"/>
      <c r="G34" s="296"/>
      <c r="H34" s="296"/>
      <c r="I34" s="296"/>
      <c r="J34" s="296"/>
      <c r="K34" s="296"/>
    </row>
    <row r="35" spans="1:11" ht="17.25" customHeight="1">
      <c r="A35" s="296"/>
      <c r="B35" s="14" t="s">
        <v>68</v>
      </c>
      <c r="C35" s="296"/>
      <c r="D35" s="296"/>
      <c r="E35" s="14"/>
      <c r="F35" s="296"/>
      <c r="G35" s="296"/>
      <c r="H35" s="296"/>
      <c r="I35" s="296"/>
      <c r="J35" s="296"/>
      <c r="K35" s="296"/>
    </row>
    <row r="36" spans="2:10" ht="29.25" customHeight="1">
      <c r="B36" s="44" t="s">
        <v>16</v>
      </c>
      <c r="C36" s="45"/>
      <c r="D36" s="13"/>
      <c r="E36" s="13"/>
      <c r="G36" s="13"/>
      <c r="H36" s="46" t="s">
        <v>15</v>
      </c>
      <c r="J36" s="43"/>
    </row>
    <row r="37" spans="1:10" ht="17.25" customHeight="1">
      <c r="A37" s="47" t="s">
        <v>23</v>
      </c>
      <c r="C37" s="45"/>
      <c r="D37" s="13"/>
      <c r="E37" s="13"/>
      <c r="G37" s="13"/>
      <c r="H37" s="45" t="s">
        <v>41</v>
      </c>
      <c r="J37" s="43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mergeCells count="1">
    <mergeCell ref="B21:C21"/>
  </mergeCells>
  <printOptions/>
  <pageMargins left="0.5" right="0" top="0.5" bottom="0.5" header="0.25" footer="0.2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1">
      <selection activeCell="F33" sqref="F33"/>
    </sheetView>
  </sheetViews>
  <sheetFormatPr defaultColWidth="9.140625" defaultRowHeight="12.75"/>
  <cols>
    <col min="1" max="1" width="4.7109375" style="5" customWidth="1"/>
    <col min="2" max="2" width="13.00390625" style="5" customWidth="1"/>
    <col min="3" max="3" width="16.421875" style="5" customWidth="1"/>
    <col min="4" max="4" width="12.28125" style="5" customWidth="1"/>
    <col min="5" max="5" width="6.8515625" style="5" customWidth="1"/>
    <col min="6" max="6" width="12.28125" style="5" customWidth="1"/>
    <col min="7" max="7" width="7.421875" style="5" customWidth="1"/>
    <col min="8" max="8" width="10.7109375" style="5" customWidth="1"/>
    <col min="9" max="9" width="8.00390625" style="5" customWidth="1"/>
    <col min="10" max="10" width="13.00390625" style="5" customWidth="1"/>
    <col min="11" max="11" width="2.7109375" style="5" customWidth="1"/>
    <col min="12" max="12" width="9.140625" style="5" customWidth="1"/>
    <col min="13" max="13" width="13.140625" style="5" customWidth="1"/>
    <col min="14" max="14" width="17.28125" style="5" customWidth="1"/>
    <col min="15" max="16384" width="9.140625" style="5" customWidth="1"/>
  </cols>
  <sheetData>
    <row r="1" spans="1:11" ht="23.25" customHeight="1">
      <c r="A1" s="183" t="s">
        <v>153</v>
      </c>
      <c r="B1" s="103"/>
      <c r="C1" s="103"/>
      <c r="D1" s="103"/>
      <c r="E1" s="104" t="s">
        <v>0</v>
      </c>
      <c r="F1" s="140" t="s">
        <v>111</v>
      </c>
      <c r="G1" s="105"/>
      <c r="H1" s="103"/>
      <c r="I1" s="106" t="s">
        <v>109</v>
      </c>
      <c r="K1" s="103"/>
    </row>
    <row r="2" spans="1:11" ht="21">
      <c r="A2" s="15">
        <v>201</v>
      </c>
      <c r="B2" s="103"/>
      <c r="C2" s="7" t="s">
        <v>110</v>
      </c>
      <c r="D2" s="15"/>
      <c r="E2" s="103"/>
      <c r="F2" s="103"/>
      <c r="G2" s="103"/>
      <c r="H2" s="103"/>
      <c r="I2" s="103"/>
      <c r="K2" s="103"/>
    </row>
    <row r="3" spans="1:10" ht="25.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4.25" customHeight="1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4.25" customHeight="1">
      <c r="A5" s="9"/>
      <c r="B5" s="9" t="s">
        <v>3</v>
      </c>
      <c r="C5" s="9" t="s">
        <v>19</v>
      </c>
      <c r="D5" s="9"/>
      <c r="E5" s="9"/>
      <c r="F5" s="9" t="s">
        <v>87</v>
      </c>
      <c r="G5" s="9"/>
      <c r="H5" s="12"/>
      <c r="I5" s="12"/>
      <c r="J5" s="11"/>
    </row>
    <row r="6" spans="1:10" ht="14.25" customHeight="1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9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0" ht="15.75" customHeight="1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</row>
    <row r="9" spans="1:10" ht="14.25" customHeight="1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</row>
    <row r="10" spans="1:10" ht="14.25" customHeight="1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4.25" customHeight="1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D12" s="9"/>
      <c r="E12" s="9"/>
      <c r="F12" s="9"/>
      <c r="G12" s="9"/>
      <c r="H12" s="9"/>
      <c r="I12" s="9"/>
      <c r="J12" s="11"/>
    </row>
    <row r="13" spans="1:10" ht="16.5">
      <c r="A13" s="14" t="s">
        <v>129</v>
      </c>
      <c r="B13" s="9"/>
      <c r="D13" s="9"/>
      <c r="E13" s="9"/>
      <c r="F13" s="9"/>
      <c r="G13" s="9"/>
      <c r="H13" s="9"/>
      <c r="I13" s="9"/>
      <c r="J13" s="11"/>
    </row>
    <row r="14" spans="1:10" ht="16.5">
      <c r="A14" s="14" t="s">
        <v>112</v>
      </c>
      <c r="B14" s="9"/>
      <c r="D14" s="9"/>
      <c r="E14" s="9"/>
      <c r="F14" s="9"/>
      <c r="G14" s="9"/>
      <c r="H14" s="9"/>
      <c r="I14" s="9"/>
      <c r="J14" s="11"/>
    </row>
    <row r="15" spans="1:10" ht="15" customHeight="1">
      <c r="A15" s="9" t="s">
        <v>113</v>
      </c>
      <c r="B15" s="9"/>
      <c r="C15" s="13"/>
      <c r="D15" s="9"/>
      <c r="E15" s="9"/>
      <c r="F15" s="9"/>
      <c r="G15" s="9"/>
      <c r="H15" s="9"/>
      <c r="I15" s="9"/>
      <c r="J15" s="11"/>
    </row>
    <row r="16" spans="1:10" ht="7.5" customHeight="1">
      <c r="A16" s="9"/>
      <c r="B16" s="9"/>
      <c r="C16" s="13"/>
      <c r="D16" s="9"/>
      <c r="E16" s="9"/>
      <c r="F16" s="9"/>
      <c r="G16" s="9"/>
      <c r="H16" s="9"/>
      <c r="I16" s="9"/>
      <c r="J16" s="11"/>
    </row>
    <row r="17" spans="1:10" ht="18">
      <c r="A17" s="36" t="s">
        <v>131</v>
      </c>
      <c r="B17" s="36"/>
      <c r="C17" s="9"/>
      <c r="D17" s="9"/>
      <c r="E17" s="9"/>
      <c r="F17" s="9"/>
      <c r="G17" s="9"/>
      <c r="H17" s="9"/>
      <c r="I17" s="9"/>
      <c r="J17" s="11"/>
    </row>
    <row r="18" spans="1:10" ht="18.75" customHeight="1">
      <c r="A18" s="19"/>
      <c r="B18" s="147" t="s">
        <v>133</v>
      </c>
      <c r="C18" s="36"/>
      <c r="D18" s="9"/>
      <c r="E18" s="9"/>
      <c r="F18" s="9"/>
      <c r="G18" s="9"/>
      <c r="H18" s="9"/>
      <c r="I18" s="9"/>
      <c r="J18" s="11"/>
    </row>
    <row r="19" spans="1:10" ht="45" customHeight="1">
      <c r="A19" s="21" t="s">
        <v>132</v>
      </c>
      <c r="B19" s="21"/>
      <c r="C19" s="20" t="s">
        <v>88</v>
      </c>
      <c r="D19" s="20" t="s">
        <v>89</v>
      </c>
      <c r="E19" s="20" t="s">
        <v>9</v>
      </c>
      <c r="F19" s="20" t="s">
        <v>90</v>
      </c>
      <c r="G19" s="20" t="s">
        <v>91</v>
      </c>
      <c r="H19" s="20" t="s">
        <v>134</v>
      </c>
      <c r="I19" s="20" t="s">
        <v>135</v>
      </c>
      <c r="J19" s="20" t="s">
        <v>136</v>
      </c>
    </row>
    <row r="20" spans="1:10" ht="14.25" customHeight="1">
      <c r="A20" s="351" t="s">
        <v>157</v>
      </c>
      <c r="B20" s="352"/>
      <c r="C20" s="163" t="s">
        <v>154</v>
      </c>
      <c r="D20" s="163">
        <v>6104699000</v>
      </c>
      <c r="E20" s="164" t="s">
        <v>92</v>
      </c>
      <c r="F20" s="165">
        <v>600</v>
      </c>
      <c r="G20" s="166">
        <v>1.3</v>
      </c>
      <c r="H20" s="167">
        <f>F20*G20</f>
        <v>780</v>
      </c>
      <c r="I20" s="167">
        <v>7.5</v>
      </c>
      <c r="J20" s="168">
        <f>F20*7.5</f>
        <v>4500</v>
      </c>
    </row>
    <row r="21" spans="1:10" ht="14.25" customHeight="1">
      <c r="A21" s="355" t="s">
        <v>157</v>
      </c>
      <c r="B21" s="356"/>
      <c r="C21" s="169" t="s">
        <v>155</v>
      </c>
      <c r="D21" s="169">
        <v>6104699000</v>
      </c>
      <c r="E21" s="170" t="s">
        <v>92</v>
      </c>
      <c r="F21" s="171">
        <v>600</v>
      </c>
      <c r="G21" s="172">
        <v>1.3</v>
      </c>
      <c r="H21" s="173">
        <f>F21*G21</f>
        <v>780</v>
      </c>
      <c r="I21" s="173">
        <v>7.68</v>
      </c>
      <c r="J21" s="174">
        <f>F21*7.68</f>
        <v>4608</v>
      </c>
    </row>
    <row r="22" spans="1:10" ht="14.25" customHeight="1">
      <c r="A22" s="357" t="s">
        <v>157</v>
      </c>
      <c r="B22" s="358"/>
      <c r="C22" s="175" t="s">
        <v>156</v>
      </c>
      <c r="D22" s="175">
        <v>6104699000</v>
      </c>
      <c r="E22" s="176" t="s">
        <v>92</v>
      </c>
      <c r="F22" s="177">
        <v>3600</v>
      </c>
      <c r="G22" s="178">
        <v>1.3</v>
      </c>
      <c r="H22" s="179">
        <f>F22*G22</f>
        <v>4680</v>
      </c>
      <c r="I22" s="179">
        <v>6.1</v>
      </c>
      <c r="J22" s="180">
        <f>F22*6.1</f>
        <v>21960</v>
      </c>
    </row>
    <row r="23" spans="1:10" ht="15.75" customHeight="1">
      <c r="A23" s="353" t="s">
        <v>93</v>
      </c>
      <c r="B23" s="354"/>
      <c r="C23" s="107"/>
      <c r="D23" s="107"/>
      <c r="E23" s="108"/>
      <c r="F23" s="109">
        <f>SUM(F20:F22)</f>
        <v>4800</v>
      </c>
      <c r="G23" s="110" t="s">
        <v>92</v>
      </c>
      <c r="H23" s="155">
        <f>SUM(H20:I22)</f>
        <v>6261.280000000001</v>
      </c>
      <c r="I23" s="182" t="s">
        <v>152</v>
      </c>
      <c r="J23" s="111">
        <f>SUM(J20:J22)</f>
        <v>31068</v>
      </c>
    </row>
    <row r="24" spans="1:10" ht="6" customHeight="1">
      <c r="A24" s="112"/>
      <c r="B24" s="113"/>
      <c r="C24" s="114"/>
      <c r="D24" s="114"/>
      <c r="E24" s="114"/>
      <c r="F24" s="114"/>
      <c r="G24" s="114"/>
      <c r="H24" s="115"/>
      <c r="I24" s="115"/>
      <c r="J24" s="116"/>
    </row>
    <row r="25" spans="1:10" ht="18" customHeight="1">
      <c r="A25" s="112" t="s">
        <v>94</v>
      </c>
      <c r="B25" s="113"/>
      <c r="C25" s="114"/>
      <c r="D25" s="114"/>
      <c r="E25" s="114"/>
      <c r="F25" s="114"/>
      <c r="G25" s="117"/>
      <c r="H25" s="115"/>
      <c r="I25" s="115"/>
      <c r="J25" s="116"/>
    </row>
    <row r="26" spans="1:10" ht="16.5" customHeight="1">
      <c r="A26" s="120"/>
      <c r="B26" s="161" t="s">
        <v>95</v>
      </c>
      <c r="C26" s="121" t="s">
        <v>114</v>
      </c>
      <c r="D26" s="122"/>
      <c r="E26" s="120"/>
      <c r="F26" s="121"/>
      <c r="G26" s="123"/>
      <c r="H26" s="118"/>
      <c r="I26" s="118"/>
      <c r="J26" s="119"/>
    </row>
    <row r="27" spans="1:10" ht="16.5" customHeight="1">
      <c r="A27" s="124"/>
      <c r="B27" s="124"/>
      <c r="C27" s="125" t="s">
        <v>115</v>
      </c>
      <c r="D27" s="126"/>
      <c r="E27" s="120"/>
      <c r="F27" s="125"/>
      <c r="G27" s="120"/>
      <c r="H27" s="120"/>
      <c r="I27" s="120"/>
      <c r="J27" s="123"/>
    </row>
    <row r="28" ht="22.5" customHeight="1">
      <c r="A28" s="16" t="s">
        <v>137</v>
      </c>
    </row>
    <row r="29" spans="1:2" ht="16.5" customHeight="1">
      <c r="A29" s="5" t="s">
        <v>96</v>
      </c>
      <c r="B29" s="19" t="s">
        <v>130</v>
      </c>
    </row>
    <row r="30" spans="1:10" ht="30.75" customHeight="1">
      <c r="A30" s="20" t="s">
        <v>97</v>
      </c>
      <c r="B30" s="21" t="s">
        <v>7</v>
      </c>
      <c r="C30" s="21"/>
      <c r="D30" s="22" t="s">
        <v>8</v>
      </c>
      <c r="E30" s="22" t="s">
        <v>9</v>
      </c>
      <c r="F30" s="22" t="s">
        <v>98</v>
      </c>
      <c r="G30" s="23" t="s">
        <v>99</v>
      </c>
      <c r="H30" s="349" t="s">
        <v>100</v>
      </c>
      <c r="I30" s="350"/>
      <c r="J30" s="23" t="s">
        <v>101</v>
      </c>
    </row>
    <row r="31" spans="1:13" ht="14.25" customHeight="1">
      <c r="A31" s="127" t="s">
        <v>138</v>
      </c>
      <c r="B31" s="156" t="s">
        <v>139</v>
      </c>
      <c r="C31" s="157"/>
      <c r="D31" s="266">
        <v>5401200000</v>
      </c>
      <c r="E31" s="267" t="s">
        <v>146</v>
      </c>
      <c r="F31" s="268">
        <v>1347950</v>
      </c>
      <c r="G31" s="269">
        <v>2</v>
      </c>
      <c r="H31" s="185">
        <f aca="true" t="shared" si="0" ref="H31:H37">F31*G31</f>
        <v>2695900</v>
      </c>
      <c r="I31" s="186"/>
      <c r="J31" s="270"/>
      <c r="M31" s="184"/>
    </row>
    <row r="32" spans="1:13" ht="14.25" customHeight="1">
      <c r="A32" s="263" t="s">
        <v>214</v>
      </c>
      <c r="B32" s="158" t="s">
        <v>213</v>
      </c>
      <c r="C32" s="128"/>
      <c r="D32" s="181">
        <v>9606290000</v>
      </c>
      <c r="E32" s="127" t="s">
        <v>102</v>
      </c>
      <c r="F32" s="130">
        <v>9888</v>
      </c>
      <c r="G32" s="131">
        <v>500</v>
      </c>
      <c r="H32" s="187">
        <f t="shared" si="0"/>
        <v>4944000</v>
      </c>
      <c r="I32" s="188"/>
      <c r="J32" s="129"/>
      <c r="M32" s="184"/>
    </row>
    <row r="33" spans="1:13" ht="14.25" customHeight="1">
      <c r="A33" s="263" t="s">
        <v>227</v>
      </c>
      <c r="B33" s="158" t="s">
        <v>226</v>
      </c>
      <c r="C33" s="128"/>
      <c r="D33" s="181">
        <v>4821109000</v>
      </c>
      <c r="E33" s="127" t="s">
        <v>102</v>
      </c>
      <c r="F33" s="130">
        <v>8452</v>
      </c>
      <c r="G33" s="131">
        <v>200</v>
      </c>
      <c r="H33" s="187">
        <f t="shared" si="0"/>
        <v>1690400</v>
      </c>
      <c r="I33" s="188"/>
      <c r="J33" s="129"/>
      <c r="M33" s="184"/>
    </row>
    <row r="34" spans="1:13" ht="14.25" customHeight="1">
      <c r="A34" s="127" t="s">
        <v>140</v>
      </c>
      <c r="B34" s="158" t="s">
        <v>141</v>
      </c>
      <c r="C34" s="128"/>
      <c r="D34" s="181">
        <v>3923290000</v>
      </c>
      <c r="E34" s="127" t="s">
        <v>102</v>
      </c>
      <c r="F34" s="130">
        <v>4944</v>
      </c>
      <c r="G34" s="131">
        <v>200</v>
      </c>
      <c r="H34" s="187">
        <f t="shared" si="0"/>
        <v>988800</v>
      </c>
      <c r="I34" s="188"/>
      <c r="J34" s="129"/>
      <c r="M34" s="184"/>
    </row>
    <row r="35" spans="1:13" ht="14.25" customHeight="1">
      <c r="A35" s="127" t="s">
        <v>142</v>
      </c>
      <c r="B35" s="158" t="s">
        <v>143</v>
      </c>
      <c r="C35" s="128"/>
      <c r="D35" s="181">
        <v>3926209000</v>
      </c>
      <c r="E35" s="127" t="s">
        <v>102</v>
      </c>
      <c r="F35" s="130">
        <v>4944</v>
      </c>
      <c r="G35" s="131">
        <v>100</v>
      </c>
      <c r="H35" s="187">
        <f t="shared" si="0"/>
        <v>494400</v>
      </c>
      <c r="I35" s="188"/>
      <c r="J35" s="129"/>
      <c r="M35" s="184"/>
    </row>
    <row r="36" spans="1:13" ht="14.25" customHeight="1">
      <c r="A36" s="127" t="s">
        <v>144</v>
      </c>
      <c r="B36" s="158" t="s">
        <v>145</v>
      </c>
      <c r="C36" s="128"/>
      <c r="D36" s="181">
        <v>4819100000</v>
      </c>
      <c r="E36" s="127" t="s">
        <v>102</v>
      </c>
      <c r="F36" s="130">
        <v>465.97</v>
      </c>
      <c r="G36" s="131">
        <v>12000</v>
      </c>
      <c r="H36" s="187">
        <f t="shared" si="0"/>
        <v>5591640</v>
      </c>
      <c r="I36" s="188"/>
      <c r="J36" s="129"/>
      <c r="M36" s="184"/>
    </row>
    <row r="37" spans="1:13" ht="14.25" customHeight="1">
      <c r="A37" s="263" t="s">
        <v>82</v>
      </c>
      <c r="B37" s="159" t="s">
        <v>251</v>
      </c>
      <c r="C37" s="160"/>
      <c r="D37" s="271">
        <v>4203400000</v>
      </c>
      <c r="E37" s="272" t="s">
        <v>102</v>
      </c>
      <c r="F37" s="273">
        <v>3494</v>
      </c>
      <c r="G37" s="274">
        <v>900</v>
      </c>
      <c r="H37" s="189">
        <f t="shared" si="0"/>
        <v>3144600</v>
      </c>
      <c r="I37" s="190"/>
      <c r="J37" s="275"/>
      <c r="M37" s="184"/>
    </row>
    <row r="38" spans="1:10" ht="16.5" customHeight="1">
      <c r="A38" s="132"/>
      <c r="B38" s="133" t="s">
        <v>93</v>
      </c>
      <c r="C38" s="134"/>
      <c r="D38" s="134"/>
      <c r="E38" s="134"/>
      <c r="F38" s="134"/>
      <c r="G38" s="134"/>
      <c r="H38" s="348">
        <f>SUM(H31:I37)</f>
        <v>19549740</v>
      </c>
      <c r="I38" s="348"/>
      <c r="J38" s="135" t="s">
        <v>103</v>
      </c>
    </row>
    <row r="39" spans="1:10" ht="22.5" customHeight="1">
      <c r="A39" s="16" t="s">
        <v>17</v>
      </c>
      <c r="B39" s="136"/>
      <c r="C39" s="37"/>
      <c r="D39" s="137"/>
      <c r="E39" s="137"/>
      <c r="F39" s="31"/>
      <c r="G39" s="31"/>
      <c r="H39" s="33"/>
      <c r="I39" s="34"/>
      <c r="J39" s="35"/>
    </row>
    <row r="40" spans="1:2" ht="16.5" customHeight="1">
      <c r="A40" s="39" t="s">
        <v>104</v>
      </c>
      <c r="B40" s="10"/>
    </row>
    <row r="41" spans="1:2" ht="16.5" customHeight="1">
      <c r="A41" s="39" t="s">
        <v>105</v>
      </c>
      <c r="B41" s="10"/>
    </row>
    <row r="42" spans="1:2" ht="16.5" customHeight="1">
      <c r="A42" s="39" t="s">
        <v>106</v>
      </c>
      <c r="B42" s="10"/>
    </row>
    <row r="43" spans="1:2" ht="16.5" customHeight="1">
      <c r="A43" s="39" t="s">
        <v>147</v>
      </c>
      <c r="B43" s="10"/>
    </row>
    <row r="44" spans="1:10" ht="24" customHeight="1">
      <c r="A44" s="39" t="s">
        <v>151</v>
      </c>
      <c r="B44" s="39"/>
      <c r="C44" s="9"/>
      <c r="D44" s="9"/>
      <c r="E44" s="9"/>
      <c r="F44" s="9"/>
      <c r="G44" s="9"/>
      <c r="H44" s="9"/>
      <c r="I44" s="9"/>
      <c r="J44" s="11"/>
    </row>
    <row r="45" spans="1:10" ht="15.75" customHeight="1">
      <c r="A45" s="10" t="s">
        <v>107</v>
      </c>
      <c r="B45" s="39"/>
      <c r="C45" s="9"/>
      <c r="D45" s="9"/>
      <c r="E45" s="9"/>
      <c r="F45" s="9"/>
      <c r="G45" s="9"/>
      <c r="H45" s="9"/>
      <c r="I45" s="9"/>
      <c r="J45" s="11"/>
    </row>
    <row r="46" spans="1:10" ht="22.5" customHeight="1">
      <c r="A46" s="138" t="s">
        <v>108</v>
      </c>
      <c r="B46" s="10"/>
      <c r="C46" s="9"/>
      <c r="D46" s="9"/>
      <c r="E46" s="9"/>
      <c r="F46" s="9"/>
      <c r="G46" s="9"/>
      <c r="H46" s="9"/>
      <c r="I46" s="9"/>
      <c r="J46" s="11"/>
    </row>
    <row r="47" spans="1:10" ht="16.5" customHeight="1">
      <c r="A47" s="106" t="s">
        <v>148</v>
      </c>
      <c r="B47" s="139"/>
      <c r="C47" s="9"/>
      <c r="D47" s="9"/>
      <c r="E47" s="9"/>
      <c r="F47" s="9"/>
      <c r="G47" s="9"/>
      <c r="H47" s="9"/>
      <c r="I47" s="9"/>
      <c r="J47" s="11"/>
    </row>
    <row r="48" spans="1:10" ht="9.75" customHeight="1">
      <c r="A48" s="10"/>
      <c r="B48" s="10"/>
      <c r="C48" s="13"/>
      <c r="D48" s="13"/>
      <c r="E48" s="13"/>
      <c r="G48" s="42"/>
      <c r="H48" s="42"/>
      <c r="J48" s="43"/>
    </row>
    <row r="49" spans="2:10" ht="18" customHeight="1">
      <c r="B49" s="44" t="s">
        <v>15</v>
      </c>
      <c r="C49" s="45"/>
      <c r="D49" s="13"/>
      <c r="E49" s="13"/>
      <c r="G49" s="13"/>
      <c r="H49" s="46" t="s">
        <v>16</v>
      </c>
      <c r="J49" s="43"/>
    </row>
    <row r="50" spans="1:10" ht="14.25" customHeight="1">
      <c r="A50" s="162" t="s">
        <v>149</v>
      </c>
      <c r="C50" s="45"/>
      <c r="D50" s="13"/>
      <c r="E50" s="13"/>
      <c r="G50" s="13"/>
      <c r="H50" s="45" t="s">
        <v>150</v>
      </c>
      <c r="J50" s="43"/>
    </row>
    <row r="51" spans="1:10" ht="18">
      <c r="A51" s="47"/>
      <c r="B51" s="47"/>
      <c r="C51" s="13"/>
      <c r="D51" s="13"/>
      <c r="E51" s="13"/>
      <c r="G51" s="13"/>
      <c r="J51" s="43"/>
    </row>
    <row r="52" spans="2:10" ht="18">
      <c r="B52" s="47"/>
      <c r="C52" s="13"/>
      <c r="D52" s="13"/>
      <c r="E52" s="13"/>
      <c r="G52" s="13"/>
      <c r="J52" s="43"/>
    </row>
    <row r="53" spans="1:10" ht="18">
      <c r="A53" s="13"/>
      <c r="C53" s="13"/>
      <c r="D53" s="13"/>
      <c r="E53" s="13"/>
      <c r="G53" s="43"/>
      <c r="J53" s="43"/>
    </row>
    <row r="54" ht="16.5">
      <c r="B54" s="48"/>
    </row>
  </sheetData>
  <mergeCells count="6">
    <mergeCell ref="H38:I38"/>
    <mergeCell ref="H30:I30"/>
    <mergeCell ref="A20:B20"/>
    <mergeCell ref="A21:B21"/>
    <mergeCell ref="A22:B22"/>
    <mergeCell ref="A23:B23"/>
  </mergeCells>
  <printOptions horizontalCentered="1"/>
  <pageMargins left="0.75" right="0" top="0.5" bottom="0.5" header="0.25" footer="0.2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11.28125" style="5" customWidth="1"/>
    <col min="3" max="3" width="18.421875" style="5" customWidth="1"/>
    <col min="4" max="4" width="11.8515625" style="5" customWidth="1"/>
    <col min="5" max="5" width="6.8515625" style="5" customWidth="1"/>
    <col min="6" max="6" width="9.8515625" style="5" customWidth="1"/>
    <col min="7" max="7" width="9.140625" style="5" customWidth="1"/>
    <col min="8" max="8" width="9.28125" style="5" customWidth="1"/>
    <col min="9" max="9" width="6.8515625" style="5" customWidth="1"/>
    <col min="10" max="10" width="9.8515625" style="5" customWidth="1"/>
    <col min="11" max="11" width="2.7109375" style="5" customWidth="1"/>
    <col min="12" max="16384" width="9.140625" style="5" customWidth="1"/>
  </cols>
  <sheetData>
    <row r="1" spans="1:11" ht="33" customHeight="1">
      <c r="A1" s="1" t="s">
        <v>28</v>
      </c>
      <c r="B1" s="1"/>
      <c r="C1" s="1"/>
      <c r="D1" s="1"/>
      <c r="E1" s="2" t="s">
        <v>0</v>
      </c>
      <c r="F1" s="3" t="s">
        <v>79</v>
      </c>
      <c r="G1" s="1"/>
      <c r="H1" s="1"/>
      <c r="J1" s="4" t="s">
        <v>80</v>
      </c>
      <c r="K1" s="1"/>
    </row>
    <row r="2" spans="1:11" ht="21">
      <c r="A2" s="50">
        <v>193</v>
      </c>
      <c r="B2" s="49"/>
      <c r="C2" s="7" t="s">
        <v>32</v>
      </c>
      <c r="D2" s="6"/>
      <c r="E2" s="6"/>
      <c r="F2" s="6"/>
      <c r="G2" s="6"/>
      <c r="H2" s="6"/>
      <c r="I2" s="6"/>
      <c r="J2" s="6"/>
      <c r="K2" s="8"/>
    </row>
    <row r="3" spans="1:10" ht="39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6.5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6.5">
      <c r="A5" s="9"/>
      <c r="B5" s="9" t="s">
        <v>3</v>
      </c>
      <c r="C5" s="9" t="s">
        <v>19</v>
      </c>
      <c r="D5" s="9"/>
      <c r="E5" s="9"/>
      <c r="F5" s="9" t="s">
        <v>20</v>
      </c>
      <c r="G5" s="9"/>
      <c r="H5" s="12"/>
      <c r="I5" s="12"/>
      <c r="J5" s="11"/>
    </row>
    <row r="6" spans="1:10" ht="18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15.75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5" ht="18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  <c r="L8" s="52"/>
      <c r="M8" s="53"/>
      <c r="N8" s="54"/>
      <c r="O8" s="55"/>
    </row>
    <row r="9" spans="1:15" ht="16.5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  <c r="L9" s="52"/>
      <c r="M9" s="53"/>
      <c r="N9" s="54"/>
      <c r="O9" s="55"/>
    </row>
    <row r="10" spans="1:10" ht="16.5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8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C12" s="13"/>
      <c r="D12" s="9"/>
      <c r="E12" s="9"/>
      <c r="F12" s="9"/>
      <c r="G12" s="9"/>
      <c r="H12" s="9"/>
      <c r="I12" s="9"/>
      <c r="J12" s="11"/>
    </row>
    <row r="13" spans="1:10" ht="16.5" customHeight="1">
      <c r="A13" s="9"/>
      <c r="B13" s="14" t="s">
        <v>84</v>
      </c>
      <c r="C13" s="15"/>
      <c r="D13" s="9"/>
      <c r="E13" s="9"/>
      <c r="F13" s="9"/>
      <c r="G13" s="9"/>
      <c r="H13" s="9"/>
      <c r="I13" s="9"/>
      <c r="J13" s="11"/>
    </row>
    <row r="14" spans="1:10" ht="16.5" customHeight="1">
      <c r="A14" s="9"/>
      <c r="B14" s="14" t="s">
        <v>85</v>
      </c>
      <c r="C14" s="14"/>
      <c r="D14" s="9"/>
      <c r="E14" s="9"/>
      <c r="F14" s="9"/>
      <c r="G14" s="9"/>
      <c r="H14" s="9"/>
      <c r="I14" s="9"/>
      <c r="J14" s="11"/>
    </row>
    <row r="15" spans="1:10" ht="29.25" customHeight="1">
      <c r="A15" s="16" t="s">
        <v>74</v>
      </c>
      <c r="B15" s="17"/>
      <c r="C15" s="18"/>
      <c r="D15" s="18"/>
      <c r="E15" s="18"/>
      <c r="F15" s="18"/>
      <c r="G15" s="18"/>
      <c r="H15" s="18"/>
      <c r="I15" s="18"/>
      <c r="J15" s="18"/>
    </row>
    <row r="16" spans="1:2" ht="16.5" customHeight="1">
      <c r="A16" s="19"/>
      <c r="B16" s="19" t="s">
        <v>73</v>
      </c>
    </row>
    <row r="17" spans="1:2" ht="8.25" customHeight="1">
      <c r="A17" s="19"/>
      <c r="B17" s="19"/>
    </row>
    <row r="18" spans="1:10" ht="46.5" customHeight="1">
      <c r="A18" s="20" t="s">
        <v>6</v>
      </c>
      <c r="B18" s="21" t="s">
        <v>7</v>
      </c>
      <c r="C18" s="21"/>
      <c r="D18" s="22" t="s">
        <v>8</v>
      </c>
      <c r="E18" s="20" t="s">
        <v>9</v>
      </c>
      <c r="F18" s="20" t="s">
        <v>10</v>
      </c>
      <c r="G18" s="20" t="s">
        <v>11</v>
      </c>
      <c r="H18" s="23" t="s">
        <v>12</v>
      </c>
      <c r="I18" s="23" t="s">
        <v>13</v>
      </c>
      <c r="J18" s="23" t="s">
        <v>14</v>
      </c>
    </row>
    <row r="19" spans="1:10" ht="24" customHeight="1">
      <c r="A19" s="51" t="s">
        <v>81</v>
      </c>
      <c r="B19" s="361" t="s">
        <v>86</v>
      </c>
      <c r="C19" s="362"/>
      <c r="D19" s="24">
        <v>5808109000</v>
      </c>
      <c r="E19" s="25" t="s">
        <v>83</v>
      </c>
      <c r="F19" s="26">
        <v>0.68</v>
      </c>
      <c r="G19" s="27">
        <v>0.03</v>
      </c>
      <c r="H19" s="28">
        <f>+F19*300000*1.03</f>
        <v>210120.00000000003</v>
      </c>
      <c r="I19" s="29">
        <v>0.12</v>
      </c>
      <c r="J19" s="30">
        <f>+I19*H19</f>
        <v>25214.4</v>
      </c>
    </row>
    <row r="20" spans="1:10" ht="26.25" customHeight="1">
      <c r="A20" s="51" t="s">
        <v>82</v>
      </c>
      <c r="B20" s="361" t="s">
        <v>116</v>
      </c>
      <c r="C20" s="362"/>
      <c r="D20" s="24">
        <v>4203400000</v>
      </c>
      <c r="E20" s="25" t="s">
        <v>58</v>
      </c>
      <c r="F20" s="26">
        <v>1</v>
      </c>
      <c r="G20" s="27">
        <v>0.03</v>
      </c>
      <c r="H20" s="28">
        <f>+F20*300000*1.03</f>
        <v>309000</v>
      </c>
      <c r="I20" s="29">
        <v>0.07</v>
      </c>
      <c r="J20" s="30">
        <f>+I20*H20</f>
        <v>21630.000000000004</v>
      </c>
    </row>
    <row r="21" spans="1:10" ht="26.25" customHeight="1">
      <c r="A21" s="94"/>
      <c r="B21" s="95"/>
      <c r="C21" s="95"/>
      <c r="D21" s="96"/>
      <c r="E21" s="97"/>
      <c r="F21" s="98"/>
      <c r="G21" s="99"/>
      <c r="H21" s="100"/>
      <c r="I21" s="101"/>
      <c r="J21" s="102"/>
    </row>
    <row r="22" spans="1:10" ht="14.25" customHeight="1">
      <c r="A22" s="31"/>
      <c r="B22" s="32"/>
      <c r="C22" s="31"/>
      <c r="D22" s="31"/>
      <c r="E22" s="31"/>
      <c r="F22" s="31"/>
      <c r="G22" s="31"/>
      <c r="H22" s="33"/>
      <c r="I22" s="34"/>
      <c r="J22" s="35"/>
    </row>
    <row r="23" spans="1:10" ht="23.25" customHeight="1">
      <c r="A23" s="36" t="s">
        <v>128</v>
      </c>
      <c r="B23" s="32"/>
      <c r="C23" s="37"/>
      <c r="D23" s="31"/>
      <c r="E23" s="31"/>
      <c r="F23" s="31"/>
      <c r="G23" s="31"/>
      <c r="H23" s="33"/>
      <c r="I23" s="34"/>
      <c r="J23" s="35"/>
    </row>
    <row r="24" ht="20.25" customHeight="1">
      <c r="A24" s="38" t="s">
        <v>25</v>
      </c>
    </row>
    <row r="25" ht="20.25" customHeight="1">
      <c r="A25" s="5" t="s">
        <v>24</v>
      </c>
    </row>
    <row r="26" spans="1:10" ht="24" customHeight="1">
      <c r="A26" s="39" t="s">
        <v>36</v>
      </c>
      <c r="B26" s="40"/>
      <c r="C26" s="9"/>
      <c r="D26" s="9"/>
      <c r="E26" s="9"/>
      <c r="F26" s="9"/>
      <c r="G26" s="9"/>
      <c r="H26" s="9"/>
      <c r="I26" s="9"/>
      <c r="J26" s="11"/>
    </row>
    <row r="27" spans="1:10" ht="20.25" customHeight="1">
      <c r="A27" s="10" t="s">
        <v>26</v>
      </c>
      <c r="B27" s="40"/>
      <c r="C27" s="9"/>
      <c r="D27" s="9"/>
      <c r="E27" s="9"/>
      <c r="F27" s="9"/>
      <c r="G27" s="9"/>
      <c r="H27" s="9"/>
      <c r="I27" s="9"/>
      <c r="J27" s="11"/>
    </row>
    <row r="28" spans="1:10" ht="26.25" customHeight="1">
      <c r="A28" s="41" t="s">
        <v>27</v>
      </c>
      <c r="C28" s="9"/>
      <c r="D28" s="9"/>
      <c r="E28" s="9"/>
      <c r="F28" s="9"/>
      <c r="G28" s="9"/>
      <c r="H28" s="9"/>
      <c r="I28" s="9"/>
      <c r="J28" s="11"/>
    </row>
    <row r="29" spans="1:10" ht="22.5" customHeight="1">
      <c r="A29" s="14" t="s">
        <v>37</v>
      </c>
      <c r="B29" s="15"/>
      <c r="C29" s="9"/>
      <c r="D29" s="9"/>
      <c r="E29" s="9"/>
      <c r="F29" s="9"/>
      <c r="G29" s="9"/>
      <c r="H29" s="9"/>
      <c r="I29" s="9"/>
      <c r="J29" s="11"/>
    </row>
    <row r="30" spans="3:10" ht="16.5" customHeight="1">
      <c r="C30" s="13"/>
      <c r="D30" s="13"/>
      <c r="E30" s="13"/>
      <c r="G30" s="42"/>
      <c r="H30" s="42"/>
      <c r="J30" s="43"/>
    </row>
    <row r="31" spans="2:10" ht="18">
      <c r="B31" s="44" t="s">
        <v>16</v>
      </c>
      <c r="C31" s="45"/>
      <c r="D31" s="13"/>
      <c r="E31" s="13"/>
      <c r="G31" s="13"/>
      <c r="H31" s="46" t="s">
        <v>15</v>
      </c>
      <c r="J31" s="43"/>
    </row>
    <row r="32" spans="1:10" ht="18">
      <c r="A32" s="47" t="s">
        <v>23</v>
      </c>
      <c r="C32" s="45"/>
      <c r="D32" s="13"/>
      <c r="E32" s="13"/>
      <c r="G32" s="13"/>
      <c r="H32" s="45" t="s">
        <v>41</v>
      </c>
      <c r="J32" s="43"/>
    </row>
    <row r="33" spans="1:10" ht="18">
      <c r="A33" s="47"/>
      <c r="B33" s="47"/>
      <c r="C33" s="13"/>
      <c r="D33" s="13"/>
      <c r="E33" s="13"/>
      <c r="G33" s="13"/>
      <c r="J33" s="43"/>
    </row>
    <row r="34" spans="2:10" ht="18">
      <c r="B34" s="47"/>
      <c r="C34" s="13"/>
      <c r="D34" s="13"/>
      <c r="E34" s="13"/>
      <c r="G34" s="13"/>
      <c r="J34" s="43"/>
    </row>
    <row r="35" spans="1:10" ht="18">
      <c r="A35" s="13"/>
      <c r="C35" s="13"/>
      <c r="D35" s="13"/>
      <c r="E35" s="13"/>
      <c r="G35" s="43"/>
      <c r="J35" s="43"/>
    </row>
    <row r="36" ht="16.5">
      <c r="H36" s="48"/>
    </row>
  </sheetData>
  <mergeCells count="2">
    <mergeCell ref="B20:C20"/>
    <mergeCell ref="B19:C19"/>
  </mergeCells>
  <printOptions/>
  <pageMargins left="0.5" right="0" top="0.5" bottom="0.5" header="0.25" footer="0.2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20" sqref="G20"/>
    </sheetView>
  </sheetViews>
  <sheetFormatPr defaultColWidth="9.140625" defaultRowHeight="12.75"/>
  <cols>
    <col min="1" max="1" width="3.140625" style="5" customWidth="1"/>
    <col min="2" max="2" width="11.00390625" style="5" customWidth="1"/>
    <col min="3" max="3" width="18.421875" style="5" customWidth="1"/>
    <col min="4" max="4" width="11.8515625" style="5" customWidth="1"/>
    <col min="5" max="5" width="6.8515625" style="5" customWidth="1"/>
    <col min="6" max="6" width="9.8515625" style="5" customWidth="1"/>
    <col min="7" max="7" width="9.140625" style="5" customWidth="1"/>
    <col min="8" max="8" width="10.28125" style="5" customWidth="1"/>
    <col min="9" max="9" width="12.28125" style="5" customWidth="1"/>
    <col min="10" max="10" width="4.28125" style="5" customWidth="1"/>
    <col min="11" max="11" width="2.7109375" style="5" customWidth="1"/>
    <col min="12" max="16384" width="9.140625" style="5" customWidth="1"/>
  </cols>
  <sheetData>
    <row r="1" spans="1:11" ht="33" customHeight="1">
      <c r="A1" s="1"/>
      <c r="B1" s="1"/>
      <c r="C1" s="1"/>
      <c r="D1" s="1"/>
      <c r="E1" s="2" t="s">
        <v>0</v>
      </c>
      <c r="F1" s="3" t="s">
        <v>47</v>
      </c>
      <c r="G1" s="1"/>
      <c r="H1" s="1"/>
      <c r="J1" s="4" t="s">
        <v>31</v>
      </c>
      <c r="K1" s="1"/>
    </row>
    <row r="2" spans="1:11" ht="21">
      <c r="A2" s="50"/>
      <c r="B2" s="49"/>
      <c r="C2" s="7" t="s">
        <v>32</v>
      </c>
      <c r="D2" s="6"/>
      <c r="E2" s="6"/>
      <c r="F2" s="6"/>
      <c r="G2" s="6"/>
      <c r="H2" s="6"/>
      <c r="I2" s="6"/>
      <c r="J2" s="6"/>
      <c r="K2" s="8"/>
    </row>
    <row r="3" spans="1:10" ht="39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6.5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6.5">
      <c r="A5" s="9"/>
      <c r="B5" s="9" t="s">
        <v>3</v>
      </c>
      <c r="C5" s="9" t="s">
        <v>19</v>
      </c>
      <c r="D5" s="9"/>
      <c r="E5" s="9"/>
      <c r="F5" s="9" t="s">
        <v>20</v>
      </c>
      <c r="G5" s="9"/>
      <c r="H5" s="12"/>
      <c r="I5" s="12"/>
      <c r="J5" s="11"/>
    </row>
    <row r="6" spans="1:10" ht="18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15.75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5" ht="18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  <c r="L8" s="52"/>
      <c r="M8" s="53"/>
      <c r="N8" s="54"/>
      <c r="O8" s="55"/>
    </row>
    <row r="9" spans="1:15" ht="16.5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  <c r="L9" s="52"/>
      <c r="M9" s="53"/>
      <c r="N9" s="54"/>
      <c r="O9" s="55"/>
    </row>
    <row r="10" spans="1:10" ht="16.5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8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C12" s="13"/>
      <c r="D12" s="9"/>
      <c r="E12" s="9"/>
      <c r="F12" s="9"/>
      <c r="G12" s="9"/>
      <c r="H12" s="9"/>
      <c r="I12" s="9"/>
      <c r="J12" s="11"/>
    </row>
    <row r="13" spans="1:11" ht="17.25" customHeight="1">
      <c r="A13" s="14" t="s">
        <v>48</v>
      </c>
      <c r="B13" s="15"/>
      <c r="C13" s="14"/>
      <c r="D13" s="14"/>
      <c r="E13" s="14"/>
      <c r="F13" s="15"/>
      <c r="G13" s="15"/>
      <c r="H13" s="15"/>
      <c r="I13" s="15"/>
      <c r="J13" s="15"/>
      <c r="K13" s="15"/>
    </row>
    <row r="14" spans="1:11" ht="17.25" customHeight="1">
      <c r="A14" s="14" t="s">
        <v>64</v>
      </c>
      <c r="B14" s="14"/>
      <c r="C14" s="14"/>
      <c r="D14" s="14"/>
      <c r="E14" s="14"/>
      <c r="F14" s="15"/>
      <c r="G14" s="15"/>
      <c r="H14" s="15"/>
      <c r="I14" s="15"/>
      <c r="J14" s="15"/>
      <c r="K14" s="15"/>
    </row>
    <row r="15" spans="1:11" ht="17.25" customHeight="1">
      <c r="A15" s="14" t="s">
        <v>49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</row>
    <row r="16" spans="1:11" ht="25.5" customHeight="1">
      <c r="A16" s="14"/>
      <c r="B16" s="56" t="s">
        <v>42</v>
      </c>
      <c r="C16" s="14" t="s">
        <v>61</v>
      </c>
      <c r="D16" s="14"/>
      <c r="E16" s="14"/>
      <c r="F16" s="15"/>
      <c r="G16" s="15"/>
      <c r="H16" s="15"/>
      <c r="I16" s="15"/>
      <c r="J16" s="15"/>
      <c r="K16" s="15"/>
    </row>
    <row r="17" spans="1:11" ht="17.25" customHeight="1">
      <c r="A17" s="14"/>
      <c r="B17" s="59" t="s">
        <v>50</v>
      </c>
      <c r="C17" s="86" t="s">
        <v>7</v>
      </c>
      <c r="D17" s="87"/>
      <c r="E17" s="92"/>
      <c r="F17" s="59" t="s">
        <v>51</v>
      </c>
      <c r="G17" s="59" t="s">
        <v>52</v>
      </c>
      <c r="H17" s="59" t="s">
        <v>53</v>
      </c>
      <c r="I17" s="72" t="s">
        <v>54</v>
      </c>
      <c r="J17" s="73"/>
      <c r="K17" s="15"/>
    </row>
    <row r="18" spans="1:11" ht="17.25" customHeight="1">
      <c r="A18" s="14"/>
      <c r="B18" s="60">
        <v>1</v>
      </c>
      <c r="C18" s="90" t="s">
        <v>55</v>
      </c>
      <c r="D18" s="79"/>
      <c r="E18" s="80"/>
      <c r="F18" s="61" t="s">
        <v>56</v>
      </c>
      <c r="G18" s="62">
        <v>7482.2</v>
      </c>
      <c r="H18" s="63">
        <v>1.6</v>
      </c>
      <c r="I18" s="76">
        <f>H18*G18</f>
        <v>11971.52</v>
      </c>
      <c r="J18" s="78"/>
      <c r="K18" s="15"/>
    </row>
    <row r="19" spans="1:11" ht="17.25" customHeight="1">
      <c r="A19" s="14"/>
      <c r="B19" s="64"/>
      <c r="C19" s="91" t="s">
        <v>62</v>
      </c>
      <c r="D19" s="81"/>
      <c r="E19" s="82"/>
      <c r="F19" s="65"/>
      <c r="G19" s="66"/>
      <c r="H19" s="65"/>
      <c r="I19" s="77"/>
      <c r="J19" s="71"/>
      <c r="K19" s="15"/>
    </row>
    <row r="20" spans="1:11" ht="17.25" customHeight="1">
      <c r="A20" s="14"/>
      <c r="B20" s="59">
        <v>2</v>
      </c>
      <c r="C20" s="83" t="s">
        <v>57</v>
      </c>
      <c r="D20" s="84"/>
      <c r="E20" s="85"/>
      <c r="F20" s="67" t="s">
        <v>56</v>
      </c>
      <c r="G20" s="68">
        <v>80</v>
      </c>
      <c r="H20" s="67">
        <v>6.25</v>
      </c>
      <c r="I20" s="74">
        <v>500</v>
      </c>
      <c r="J20" s="73"/>
      <c r="K20" s="15"/>
    </row>
    <row r="21" spans="1:11" ht="17.25" customHeight="1">
      <c r="A21" s="14"/>
      <c r="B21" s="59">
        <v>3</v>
      </c>
      <c r="C21" s="83" t="s">
        <v>60</v>
      </c>
      <c r="D21" s="84"/>
      <c r="E21" s="85"/>
      <c r="F21" s="67" t="s">
        <v>58</v>
      </c>
      <c r="G21" s="68">
        <v>4969</v>
      </c>
      <c r="H21" s="93">
        <f>I21/G21</f>
        <v>0.10346146105856309</v>
      </c>
      <c r="I21" s="74">
        <v>514.1</v>
      </c>
      <c r="J21" s="73"/>
      <c r="K21" s="15"/>
    </row>
    <row r="22" spans="1:11" ht="24" customHeight="1">
      <c r="A22" s="14"/>
      <c r="B22" s="359" t="s">
        <v>59</v>
      </c>
      <c r="C22" s="360"/>
      <c r="D22" s="88"/>
      <c r="E22" s="89"/>
      <c r="F22" s="69"/>
      <c r="G22" s="69"/>
      <c r="H22" s="70"/>
      <c r="I22" s="75">
        <f>SUM(I18:I21)</f>
        <v>12985.62</v>
      </c>
      <c r="J22" s="73"/>
      <c r="K22" s="15"/>
    </row>
    <row r="23" spans="1:11" ht="12" customHeight="1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</row>
    <row r="24" spans="1:11" ht="17.25" customHeight="1">
      <c r="A24" s="15"/>
      <c r="B24" s="56" t="s">
        <v>43</v>
      </c>
      <c r="C24" s="57" t="s">
        <v>63</v>
      </c>
      <c r="D24" s="14"/>
      <c r="E24" s="14"/>
      <c r="F24" s="15"/>
      <c r="G24" s="15"/>
      <c r="H24" s="15"/>
      <c r="I24" s="15"/>
      <c r="J24" s="15"/>
      <c r="K24" s="15"/>
    </row>
    <row r="25" spans="1:11" ht="17.25" customHeight="1">
      <c r="A25" s="58"/>
      <c r="B25" s="14" t="s">
        <v>78</v>
      </c>
      <c r="C25" s="15"/>
      <c r="D25" s="14"/>
      <c r="E25" s="14"/>
      <c r="F25" s="15"/>
      <c r="G25" s="15"/>
      <c r="H25" s="15"/>
      <c r="I25" s="15"/>
      <c r="J25" s="15"/>
      <c r="K25" s="15"/>
    </row>
    <row r="26" spans="1:11" ht="24" customHeight="1">
      <c r="A26" s="58"/>
      <c r="B26" s="14"/>
      <c r="C26" s="14" t="s">
        <v>66</v>
      </c>
      <c r="D26" s="14"/>
      <c r="E26" s="14"/>
      <c r="F26" s="15"/>
      <c r="G26" s="15"/>
      <c r="H26" s="15"/>
      <c r="I26" s="15"/>
      <c r="J26" s="15"/>
      <c r="K26" s="15"/>
    </row>
    <row r="27" spans="1:11" ht="17.25" customHeight="1">
      <c r="A27" s="58"/>
      <c r="B27" s="14" t="s">
        <v>67</v>
      </c>
      <c r="C27" s="15"/>
      <c r="D27" s="14"/>
      <c r="E27" s="14"/>
      <c r="F27" s="15"/>
      <c r="G27" s="15"/>
      <c r="H27" s="15"/>
      <c r="I27" s="15"/>
      <c r="J27" s="15"/>
      <c r="K27" s="15"/>
    </row>
    <row r="28" spans="1:11" ht="17.25" customHeight="1">
      <c r="A28" s="58"/>
      <c r="B28" s="14" t="s">
        <v>65</v>
      </c>
      <c r="C28" s="15"/>
      <c r="D28" s="14"/>
      <c r="E28" s="14"/>
      <c r="F28" s="15"/>
      <c r="G28" s="15"/>
      <c r="H28" s="15"/>
      <c r="I28" s="15"/>
      <c r="J28" s="15"/>
      <c r="K28" s="15"/>
    </row>
    <row r="29" spans="1:11" ht="22.5" customHeight="1">
      <c r="A29" s="58"/>
      <c r="C29" s="14" t="s">
        <v>69</v>
      </c>
      <c r="D29" s="14"/>
      <c r="E29" s="14"/>
      <c r="F29" s="15"/>
      <c r="G29" s="15"/>
      <c r="H29" s="15"/>
      <c r="I29" s="15"/>
      <c r="J29" s="15"/>
      <c r="K29" s="15"/>
    </row>
    <row r="30" spans="1:11" ht="17.25" customHeight="1">
      <c r="A30" s="58"/>
      <c r="B30" s="14" t="s">
        <v>70</v>
      </c>
      <c r="C30" s="15"/>
      <c r="D30" s="14"/>
      <c r="E30" s="14"/>
      <c r="F30" s="15"/>
      <c r="G30" s="15"/>
      <c r="H30" s="15"/>
      <c r="I30" s="15"/>
      <c r="J30" s="15"/>
      <c r="K30" s="15"/>
    </row>
    <row r="31" spans="1:11" ht="17.25" customHeight="1">
      <c r="A31" s="58"/>
      <c r="B31" s="14" t="s">
        <v>71</v>
      </c>
      <c r="C31" s="15"/>
      <c r="D31" s="14"/>
      <c r="E31" s="14"/>
      <c r="F31" s="15"/>
      <c r="G31" s="15"/>
      <c r="H31" s="15"/>
      <c r="I31" s="15"/>
      <c r="J31" s="15"/>
      <c r="K31" s="15"/>
    </row>
    <row r="32" spans="1:11" ht="17.25" customHeight="1">
      <c r="A32" s="58"/>
      <c r="B32" s="14" t="s">
        <v>72</v>
      </c>
      <c r="C32" s="15"/>
      <c r="D32" s="14"/>
      <c r="E32" s="14"/>
      <c r="F32" s="15"/>
      <c r="G32" s="15"/>
      <c r="H32" s="15"/>
      <c r="I32" s="15"/>
      <c r="J32" s="15"/>
      <c r="K32" s="15"/>
    </row>
    <row r="33" spans="1:11" ht="27.75" customHeight="1">
      <c r="A33" s="15"/>
      <c r="B33" s="56" t="s">
        <v>44</v>
      </c>
      <c r="C33" s="39" t="s">
        <v>77</v>
      </c>
      <c r="D33" s="15"/>
      <c r="E33" s="14"/>
      <c r="F33" s="15"/>
      <c r="G33" s="15"/>
      <c r="H33" s="15"/>
      <c r="I33" s="15"/>
      <c r="J33" s="15"/>
      <c r="K33" s="15"/>
    </row>
    <row r="34" spans="1:11" ht="17.25" customHeight="1">
      <c r="A34" s="15"/>
      <c r="B34" s="10" t="s">
        <v>45</v>
      </c>
      <c r="C34" s="15"/>
      <c r="D34" s="15"/>
      <c r="E34" s="14"/>
      <c r="F34" s="15"/>
      <c r="G34" s="15"/>
      <c r="H34" s="15"/>
      <c r="I34" s="15"/>
      <c r="J34" s="15"/>
      <c r="K34" s="15"/>
    </row>
    <row r="35" spans="1:11" ht="26.25" customHeight="1">
      <c r="A35" s="15"/>
      <c r="B35" s="15"/>
      <c r="C35" s="14" t="s">
        <v>46</v>
      </c>
      <c r="D35" s="15"/>
      <c r="E35" s="14"/>
      <c r="F35" s="15"/>
      <c r="G35" s="15"/>
      <c r="H35" s="15"/>
      <c r="I35" s="15"/>
      <c r="J35" s="15"/>
      <c r="K35" s="15"/>
    </row>
    <row r="36" spans="1:11" ht="17.25" customHeight="1">
      <c r="A36" s="15"/>
      <c r="B36" s="14" t="s">
        <v>68</v>
      </c>
      <c r="C36" s="15"/>
      <c r="D36" s="15"/>
      <c r="E36" s="14"/>
      <c r="F36" s="15"/>
      <c r="G36" s="15"/>
      <c r="H36" s="15"/>
      <c r="I36" s="15"/>
      <c r="J36" s="15"/>
      <c r="K36" s="15"/>
    </row>
    <row r="37" spans="2:10" ht="29.25" customHeight="1">
      <c r="B37" s="44" t="s">
        <v>16</v>
      </c>
      <c r="C37" s="45"/>
      <c r="D37" s="13"/>
      <c r="E37" s="13"/>
      <c r="G37" s="13"/>
      <c r="H37" s="46" t="s">
        <v>15</v>
      </c>
      <c r="J37" s="43"/>
    </row>
    <row r="38" spans="1:10" ht="17.25" customHeight="1">
      <c r="A38" s="47" t="s">
        <v>23</v>
      </c>
      <c r="C38" s="45"/>
      <c r="D38" s="13"/>
      <c r="E38" s="13"/>
      <c r="G38" s="13"/>
      <c r="H38" s="45" t="s">
        <v>41</v>
      </c>
      <c r="J38" s="43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mergeCells count="1">
    <mergeCell ref="B22:C22"/>
  </mergeCells>
  <printOptions/>
  <pageMargins left="0.5" right="0" top="0.5" bottom="0.5" header="0.25" footer="0.2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C13" sqref="C13"/>
    </sheetView>
  </sheetViews>
  <sheetFormatPr defaultColWidth="9.140625" defaultRowHeight="12.75"/>
  <cols>
    <col min="1" max="1" width="4.7109375" style="5" customWidth="1"/>
    <col min="2" max="2" width="11.28125" style="5" customWidth="1"/>
    <col min="3" max="3" width="18.421875" style="5" customWidth="1"/>
    <col min="4" max="4" width="11.8515625" style="5" customWidth="1"/>
    <col min="5" max="5" width="6.8515625" style="5" customWidth="1"/>
    <col min="6" max="6" width="9.8515625" style="5" customWidth="1"/>
    <col min="7" max="7" width="9.140625" style="5" customWidth="1"/>
    <col min="8" max="8" width="9.28125" style="5" customWidth="1"/>
    <col min="9" max="9" width="6.8515625" style="5" customWidth="1"/>
    <col min="10" max="10" width="9.8515625" style="5" customWidth="1"/>
    <col min="11" max="11" width="2.7109375" style="5" customWidth="1"/>
    <col min="12" max="16384" width="9.140625" style="5" customWidth="1"/>
  </cols>
  <sheetData>
    <row r="1" spans="1:11" ht="33" customHeight="1">
      <c r="A1" s="1" t="s">
        <v>28</v>
      </c>
      <c r="B1" s="1"/>
      <c r="C1" s="1"/>
      <c r="D1" s="1"/>
      <c r="E1" s="2" t="s">
        <v>0</v>
      </c>
      <c r="F1" s="3" t="s">
        <v>30</v>
      </c>
      <c r="G1" s="1"/>
      <c r="H1" s="1"/>
      <c r="J1" s="4" t="s">
        <v>31</v>
      </c>
      <c r="K1" s="1"/>
    </row>
    <row r="2" spans="1:11" ht="21">
      <c r="A2" s="50">
        <v>149</v>
      </c>
      <c r="B2" s="49"/>
      <c r="C2" s="7" t="s">
        <v>32</v>
      </c>
      <c r="D2" s="6"/>
      <c r="E2" s="6"/>
      <c r="F2" s="6"/>
      <c r="G2" s="6"/>
      <c r="H2" s="6"/>
      <c r="I2" s="6"/>
      <c r="J2" s="6"/>
      <c r="K2" s="8"/>
    </row>
    <row r="3" spans="1:10" ht="39.75" customHeight="1">
      <c r="A3" s="9"/>
      <c r="B3" s="10" t="s">
        <v>1</v>
      </c>
      <c r="C3" s="10" t="s">
        <v>21</v>
      </c>
      <c r="D3" s="9"/>
      <c r="E3" s="9"/>
      <c r="F3" s="9"/>
      <c r="G3" s="9"/>
      <c r="H3" s="9"/>
      <c r="I3" s="9"/>
      <c r="J3" s="11"/>
    </row>
    <row r="4" spans="1:10" ht="16.5">
      <c r="A4" s="9"/>
      <c r="B4" s="9" t="s">
        <v>2</v>
      </c>
      <c r="C4" s="9" t="s">
        <v>18</v>
      </c>
      <c r="D4" s="9"/>
      <c r="E4" s="9"/>
      <c r="F4" s="9"/>
      <c r="G4" s="9"/>
      <c r="H4" s="9"/>
      <c r="I4" s="9"/>
      <c r="J4" s="11"/>
    </row>
    <row r="5" spans="1:10" ht="16.5">
      <c r="A5" s="9"/>
      <c r="B5" s="9" t="s">
        <v>3</v>
      </c>
      <c r="C5" s="9" t="s">
        <v>19</v>
      </c>
      <c r="D5" s="9"/>
      <c r="E5" s="9"/>
      <c r="F5" s="9" t="s">
        <v>20</v>
      </c>
      <c r="G5" s="9"/>
      <c r="H5" s="12"/>
      <c r="I5" s="12"/>
      <c r="J5" s="11"/>
    </row>
    <row r="6" spans="1:10" ht="18">
      <c r="A6" s="9"/>
      <c r="B6" s="9" t="s">
        <v>4</v>
      </c>
      <c r="C6" s="9" t="s">
        <v>75</v>
      </c>
      <c r="D6" s="9"/>
      <c r="E6" s="9"/>
      <c r="F6" s="9"/>
      <c r="G6" s="9"/>
      <c r="H6" s="9"/>
      <c r="I6" s="9"/>
      <c r="J6" s="11"/>
    </row>
    <row r="7" spans="1:10" ht="15.75" customHeight="1">
      <c r="A7" s="9"/>
      <c r="B7" s="9"/>
      <c r="C7" s="9"/>
      <c r="D7" s="9"/>
      <c r="E7" s="9"/>
      <c r="F7" s="9"/>
      <c r="G7" s="9"/>
      <c r="H7" s="9"/>
      <c r="I7" s="9"/>
      <c r="J7" s="11"/>
    </row>
    <row r="8" spans="1:15" ht="18">
      <c r="A8" s="9"/>
      <c r="B8" s="9" t="s">
        <v>5</v>
      </c>
      <c r="C8" s="9" t="s">
        <v>38</v>
      </c>
      <c r="D8" s="9"/>
      <c r="E8" s="9"/>
      <c r="F8" s="9"/>
      <c r="G8" s="9"/>
      <c r="H8" s="9"/>
      <c r="I8" s="9"/>
      <c r="J8" s="11"/>
      <c r="L8" s="52"/>
      <c r="M8" s="53"/>
      <c r="N8" s="54"/>
      <c r="O8" s="55"/>
    </row>
    <row r="9" spans="1:15" ht="16.5">
      <c r="A9" s="9"/>
      <c r="B9" s="9" t="s">
        <v>2</v>
      </c>
      <c r="C9" s="10" t="s">
        <v>39</v>
      </c>
      <c r="D9" s="9"/>
      <c r="E9" s="9"/>
      <c r="F9" s="9"/>
      <c r="G9" s="9"/>
      <c r="H9" s="9"/>
      <c r="I9" s="9"/>
      <c r="J9" s="11"/>
      <c r="L9" s="52"/>
      <c r="M9" s="53"/>
      <c r="N9" s="54"/>
      <c r="O9" s="55"/>
    </row>
    <row r="10" spans="1:10" ht="16.5">
      <c r="A10" s="9"/>
      <c r="B10" s="9"/>
      <c r="C10" s="9" t="s">
        <v>40</v>
      </c>
      <c r="D10" s="9"/>
      <c r="E10" s="9"/>
      <c r="F10" s="9"/>
      <c r="G10" s="9"/>
      <c r="H10" s="9"/>
      <c r="I10" s="9"/>
      <c r="J10" s="11"/>
    </row>
    <row r="11" spans="1:10" ht="18">
      <c r="A11" s="9"/>
      <c r="B11" s="9" t="s">
        <v>4</v>
      </c>
      <c r="C11" s="5" t="s">
        <v>76</v>
      </c>
      <c r="D11" s="9"/>
      <c r="E11" s="9"/>
      <c r="F11" s="9"/>
      <c r="G11" s="9"/>
      <c r="H11" s="9"/>
      <c r="I11" s="9"/>
      <c r="J11" s="11"/>
    </row>
    <row r="12" spans="1:10" ht="12" customHeight="1">
      <c r="A12" s="9"/>
      <c r="B12" s="9"/>
      <c r="C12" s="13"/>
      <c r="D12" s="9"/>
      <c r="E12" s="9"/>
      <c r="F12" s="9"/>
      <c r="G12" s="9"/>
      <c r="H12" s="9"/>
      <c r="I12" s="9"/>
      <c r="J12" s="11"/>
    </row>
    <row r="13" spans="1:10" ht="16.5" customHeight="1">
      <c r="A13" s="9"/>
      <c r="B13" s="14" t="s">
        <v>33</v>
      </c>
      <c r="C13" s="15"/>
      <c r="D13" s="9"/>
      <c r="E13" s="9"/>
      <c r="F13" s="9"/>
      <c r="G13" s="9"/>
      <c r="H13" s="9"/>
      <c r="I13" s="9"/>
      <c r="J13" s="11"/>
    </row>
    <row r="14" spans="1:10" ht="16.5" customHeight="1">
      <c r="A14" s="9"/>
      <c r="B14" s="14" t="s">
        <v>34</v>
      </c>
      <c r="C14" s="14"/>
      <c r="D14" s="9"/>
      <c r="E14" s="9"/>
      <c r="F14" s="9"/>
      <c r="G14" s="9"/>
      <c r="H14" s="9"/>
      <c r="I14" s="9"/>
      <c r="J14" s="11"/>
    </row>
    <row r="15" spans="1:10" ht="29.25" customHeight="1">
      <c r="A15" s="16" t="s">
        <v>74</v>
      </c>
      <c r="B15" s="17"/>
      <c r="C15" s="18"/>
      <c r="D15" s="18"/>
      <c r="E15" s="18"/>
      <c r="F15" s="18"/>
      <c r="G15" s="18"/>
      <c r="H15" s="18"/>
      <c r="I15" s="18"/>
      <c r="J15" s="18"/>
    </row>
    <row r="16" spans="1:2" ht="16.5" customHeight="1">
      <c r="A16" s="19"/>
      <c r="B16" s="19" t="s">
        <v>73</v>
      </c>
    </row>
    <row r="17" spans="1:2" ht="8.25" customHeight="1">
      <c r="A17" s="19"/>
      <c r="B17" s="19"/>
    </row>
    <row r="18" spans="1:10" ht="46.5" customHeight="1">
      <c r="A18" s="20" t="s">
        <v>6</v>
      </c>
      <c r="B18" s="21" t="s">
        <v>7</v>
      </c>
      <c r="C18" s="21"/>
      <c r="D18" s="22" t="s">
        <v>8</v>
      </c>
      <c r="E18" s="20" t="s">
        <v>9</v>
      </c>
      <c r="F18" s="20" t="s">
        <v>10</v>
      </c>
      <c r="G18" s="20" t="s">
        <v>11</v>
      </c>
      <c r="H18" s="23" t="s">
        <v>12</v>
      </c>
      <c r="I18" s="23" t="s">
        <v>13</v>
      </c>
      <c r="J18" s="23" t="s">
        <v>14</v>
      </c>
    </row>
    <row r="19" spans="1:10" ht="26.25" customHeight="1">
      <c r="A19" s="51" t="s">
        <v>29</v>
      </c>
      <c r="B19" s="361" t="s">
        <v>35</v>
      </c>
      <c r="C19" s="362"/>
      <c r="D19" s="24">
        <v>5903909000</v>
      </c>
      <c r="E19" s="25" t="s">
        <v>22</v>
      </c>
      <c r="F19" s="26">
        <v>0.05</v>
      </c>
      <c r="G19" s="27">
        <v>0.03</v>
      </c>
      <c r="H19" s="28">
        <f>+F19*300000*1.03</f>
        <v>15450</v>
      </c>
      <c r="I19" s="29">
        <v>1.02</v>
      </c>
      <c r="J19" s="30">
        <f>+I19*H19</f>
        <v>15759</v>
      </c>
    </row>
    <row r="20" spans="1:10" ht="14.25" customHeight="1">
      <c r="A20" s="31"/>
      <c r="B20" s="32"/>
      <c r="C20" s="31"/>
      <c r="D20" s="31"/>
      <c r="E20" s="31"/>
      <c r="F20" s="31"/>
      <c r="G20" s="31"/>
      <c r="H20" s="33"/>
      <c r="I20" s="34"/>
      <c r="J20" s="35"/>
    </row>
    <row r="21" spans="1:10" ht="23.25" customHeight="1">
      <c r="A21" s="36" t="s">
        <v>17</v>
      </c>
      <c r="B21" s="32"/>
      <c r="C21" s="37"/>
      <c r="D21" s="31"/>
      <c r="E21" s="31"/>
      <c r="F21" s="31"/>
      <c r="G21" s="31"/>
      <c r="H21" s="33"/>
      <c r="I21" s="34"/>
      <c r="J21" s="35"/>
    </row>
    <row r="22" ht="20.25" customHeight="1">
      <c r="A22" s="38" t="s">
        <v>25</v>
      </c>
    </row>
    <row r="23" ht="20.25" customHeight="1">
      <c r="A23" s="5" t="s">
        <v>24</v>
      </c>
    </row>
    <row r="24" spans="1:10" ht="24" customHeight="1">
      <c r="A24" s="39" t="s">
        <v>36</v>
      </c>
      <c r="B24" s="40"/>
      <c r="C24" s="9"/>
      <c r="D24" s="9"/>
      <c r="E24" s="9"/>
      <c r="F24" s="9"/>
      <c r="G24" s="9"/>
      <c r="H24" s="9"/>
      <c r="I24" s="9"/>
      <c r="J24" s="11"/>
    </row>
    <row r="25" spans="1:10" ht="20.25" customHeight="1">
      <c r="A25" s="10" t="s">
        <v>26</v>
      </c>
      <c r="B25" s="40"/>
      <c r="C25" s="9"/>
      <c r="D25" s="9"/>
      <c r="E25" s="9"/>
      <c r="F25" s="9"/>
      <c r="G25" s="9"/>
      <c r="H25" s="9"/>
      <c r="I25" s="9"/>
      <c r="J25" s="11"/>
    </row>
    <row r="26" spans="1:10" ht="26.25" customHeight="1">
      <c r="A26" s="41" t="s">
        <v>27</v>
      </c>
      <c r="C26" s="9"/>
      <c r="D26" s="9"/>
      <c r="E26" s="9"/>
      <c r="F26" s="9"/>
      <c r="G26" s="9"/>
      <c r="H26" s="9"/>
      <c r="I26" s="9"/>
      <c r="J26" s="11"/>
    </row>
    <row r="27" spans="1:10" ht="22.5" customHeight="1">
      <c r="A27" s="14" t="s">
        <v>37</v>
      </c>
      <c r="B27" s="15"/>
      <c r="C27" s="9"/>
      <c r="D27" s="9"/>
      <c r="E27" s="9"/>
      <c r="F27" s="9"/>
      <c r="G27" s="9"/>
      <c r="H27" s="9"/>
      <c r="I27" s="9"/>
      <c r="J27" s="11"/>
    </row>
    <row r="28" spans="3:10" ht="16.5" customHeight="1">
      <c r="C28" s="13"/>
      <c r="D28" s="13"/>
      <c r="E28" s="13"/>
      <c r="G28" s="42"/>
      <c r="H28" s="42"/>
      <c r="J28" s="43"/>
    </row>
    <row r="29" spans="2:10" ht="18">
      <c r="B29" s="44" t="s">
        <v>16</v>
      </c>
      <c r="C29" s="45"/>
      <c r="D29" s="13"/>
      <c r="E29" s="13"/>
      <c r="G29" s="13"/>
      <c r="H29" s="46" t="s">
        <v>15</v>
      </c>
      <c r="J29" s="43"/>
    </row>
    <row r="30" spans="1:10" ht="18">
      <c r="A30" s="47" t="s">
        <v>23</v>
      </c>
      <c r="C30" s="45"/>
      <c r="D30" s="13"/>
      <c r="E30" s="13"/>
      <c r="G30" s="13"/>
      <c r="H30" s="45" t="s">
        <v>41</v>
      </c>
      <c r="J30" s="43"/>
    </row>
    <row r="31" spans="1:10" ht="18">
      <c r="A31" s="47"/>
      <c r="B31" s="47"/>
      <c r="C31" s="13"/>
      <c r="D31" s="13"/>
      <c r="E31" s="13"/>
      <c r="G31" s="13"/>
      <c r="J31" s="43"/>
    </row>
    <row r="32" spans="2:10" ht="18">
      <c r="B32" s="47"/>
      <c r="C32" s="13"/>
      <c r="D32" s="13"/>
      <c r="E32" s="13"/>
      <c r="G32" s="13"/>
      <c r="J32" s="43"/>
    </row>
    <row r="33" spans="1:10" ht="18">
      <c r="A33" s="13"/>
      <c r="C33" s="13"/>
      <c r="D33" s="13"/>
      <c r="E33" s="13"/>
      <c r="G33" s="43"/>
      <c r="J33" s="43"/>
    </row>
    <row r="34" ht="16.5">
      <c r="H34" s="48"/>
    </row>
  </sheetData>
  <mergeCells count="1">
    <mergeCell ref="B19:C19"/>
  </mergeCells>
  <printOptions/>
  <pageMargins left="0.5" right="0" top="0.5" bottom="0.5" header="0.25" footer="0.2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SanYou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HuuTam</dc:creator>
  <cp:keywords/>
  <dc:description/>
  <cp:lastModifiedBy>HuuTam</cp:lastModifiedBy>
  <cp:lastPrinted>2008-06-13T00:21:59Z</cp:lastPrinted>
  <dcterms:created xsi:type="dcterms:W3CDTF">2008-04-01T05:23:50Z</dcterms:created>
  <dcterms:modified xsi:type="dcterms:W3CDTF">2008-06-13T06:57:32Z</dcterms:modified>
  <cp:category/>
  <cp:version/>
  <cp:contentType/>
  <cp:contentStatus/>
</cp:coreProperties>
</file>